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195765\Desktop\Sigiloso Siderbrás\"/>
    </mc:Choice>
  </mc:AlternateContent>
  <bookViews>
    <workbookView xWindow="0" yWindow="0" windowWidth="18390" windowHeight="9855" activeTab="4"/>
  </bookViews>
  <sheets>
    <sheet name="BDI" sheetId="3" r:id="rId1"/>
    <sheet name="Sintetico" sheetId="5" r:id="rId2"/>
    <sheet name="Composição de Custos " sheetId="4" r:id="rId3"/>
    <sheet name="Resumo" sheetId="7" r:id="rId4"/>
    <sheet name="Cronograma" sheetId="8" r:id="rId5"/>
  </sheets>
  <definedNames>
    <definedName name="_xlnm.Print_Area" localSheetId="1">Sintetico!$A$1:$G$769</definedName>
    <definedName name="Excel_BuiltIn_Print_Titles" localSheetId="1">Sintetico!$A$1:$IC$11</definedName>
  </definedNames>
  <calcPr calcId="162913"/>
</workbook>
</file>

<file path=xl/calcChain.xml><?xml version="1.0" encoding="utf-8"?>
<calcChain xmlns="http://schemas.openxmlformats.org/spreadsheetml/2006/main">
  <c r="F9" i="8" l="1"/>
  <c r="G9" i="8"/>
  <c r="H9" i="8"/>
  <c r="I9" i="8"/>
  <c r="J9" i="8"/>
  <c r="K9" i="8"/>
  <c r="L9" i="8"/>
  <c r="E9" i="8"/>
  <c r="B46" i="7"/>
  <c r="B45" i="7"/>
  <c r="B44" i="7"/>
  <c r="B43" i="7"/>
  <c r="B42" i="7"/>
  <c r="B41" i="7"/>
  <c r="B40" i="7"/>
  <c r="B69" i="8" s="1"/>
  <c r="B39" i="7"/>
  <c r="B67" i="8" s="1"/>
  <c r="B38" i="7"/>
  <c r="B65" i="8" s="1"/>
  <c r="B37" i="7"/>
  <c r="B36" i="7"/>
  <c r="B61" i="8" s="1"/>
  <c r="B35" i="7"/>
  <c r="B59" i="8" s="1"/>
  <c r="B34" i="7"/>
  <c r="B57" i="8" s="1"/>
  <c r="B33" i="7"/>
  <c r="B32" i="7"/>
  <c r="B53" i="8" s="1"/>
  <c r="B31" i="7"/>
  <c r="B51" i="8" s="1"/>
  <c r="B30" i="7"/>
  <c r="B49" i="8" s="1"/>
  <c r="B29" i="7"/>
  <c r="B28" i="7"/>
  <c r="B45" i="8" s="1"/>
  <c r="B27" i="7"/>
  <c r="B43" i="8" s="1"/>
  <c r="B26" i="7"/>
  <c r="B25" i="7"/>
  <c r="B24" i="7"/>
  <c r="B23" i="7"/>
  <c r="B35" i="8" s="1"/>
  <c r="B22" i="7"/>
  <c r="B21" i="7"/>
  <c r="B20" i="7"/>
  <c r="B29" i="8" s="1"/>
  <c r="B19" i="7"/>
  <c r="B27" i="8" s="1"/>
  <c r="B18" i="7"/>
  <c r="B25" i="8" s="1"/>
  <c r="B17" i="7"/>
  <c r="B16" i="7"/>
  <c r="B21" i="8" s="1"/>
  <c r="B15" i="7"/>
  <c r="B19" i="8" s="1"/>
  <c r="B14" i="7"/>
  <c r="B13" i="7"/>
  <c r="E437" i="5"/>
  <c r="G437" i="5" s="1"/>
  <c r="E87" i="5"/>
  <c r="E86" i="5"/>
  <c r="G86" i="5" s="1"/>
  <c r="E85" i="5"/>
  <c r="G85" i="5" s="1"/>
  <c r="E84" i="5"/>
  <c r="E83" i="5"/>
  <c r="G83" i="5" s="1"/>
  <c r="E82" i="5"/>
  <c r="G82" i="5" s="1"/>
  <c r="E81" i="5"/>
  <c r="G81" i="5" s="1"/>
  <c r="E80" i="5"/>
  <c r="G80" i="5" s="1"/>
  <c r="E79" i="5"/>
  <c r="E78" i="5"/>
  <c r="G78" i="5" s="1"/>
  <c r="E77" i="5"/>
  <c r="G77" i="5" s="1"/>
  <c r="E76" i="5"/>
  <c r="G76" i="5" s="1"/>
  <c r="E75" i="5"/>
  <c r="E74" i="5"/>
  <c r="G74" i="5" s="1"/>
  <c r="E73" i="5"/>
  <c r="G73" i="5" s="1"/>
  <c r="E72" i="5"/>
  <c r="G72" i="5" s="1"/>
  <c r="E71" i="5"/>
  <c r="G71" i="5" s="1"/>
  <c r="E70" i="5"/>
  <c r="G70" i="5" s="1"/>
  <c r="E69" i="5"/>
  <c r="G69" i="5" s="1"/>
  <c r="E68" i="5"/>
  <c r="G68" i="5" s="1"/>
  <c r="E67" i="5"/>
  <c r="E66" i="5"/>
  <c r="G66" i="5" s="1"/>
  <c r="E65" i="5"/>
  <c r="G65" i="5" s="1"/>
  <c r="E64" i="5"/>
  <c r="G64" i="5" s="1"/>
  <c r="E63" i="5"/>
  <c r="E62" i="5"/>
  <c r="G62" i="5" s="1"/>
  <c r="E61" i="5"/>
  <c r="G61" i="5" s="1"/>
  <c r="E60" i="5"/>
  <c r="G60" i="5" s="1"/>
  <c r="E59" i="5"/>
  <c r="E58" i="5"/>
  <c r="G58" i="5" s="1"/>
  <c r="E57" i="5"/>
  <c r="G57" i="5" s="1"/>
  <c r="E56" i="5"/>
  <c r="G56" i="5" s="1"/>
  <c r="E55" i="5"/>
  <c r="G55" i="5" s="1"/>
  <c r="E54" i="5"/>
  <c r="G54" i="5" s="1"/>
  <c r="E53" i="5"/>
  <c r="G53" i="5" s="1"/>
  <c r="E52" i="5"/>
  <c r="G52" i="5" s="1"/>
  <c r="E51" i="5"/>
  <c r="E50" i="5"/>
  <c r="G50" i="5" s="1"/>
  <c r="E49" i="5"/>
  <c r="G49" i="5" s="1"/>
  <c r="E48" i="5"/>
  <c r="G48" i="5" s="1"/>
  <c r="E47" i="5"/>
  <c r="E46" i="5"/>
  <c r="G46" i="5" s="1"/>
  <c r="E45" i="5"/>
  <c r="G45" i="5" s="1"/>
  <c r="E44" i="5"/>
  <c r="G44" i="5" s="1"/>
  <c r="E43" i="5"/>
  <c r="G43" i="5" s="1"/>
  <c r="E42" i="5"/>
  <c r="G42" i="5" s="1"/>
  <c r="E41" i="5"/>
  <c r="G41" i="5" s="1"/>
  <c r="E40" i="5"/>
  <c r="E39" i="5"/>
  <c r="G87" i="5"/>
  <c r="G84" i="5"/>
  <c r="G79" i="5"/>
  <c r="G75" i="5"/>
  <c r="G67" i="5"/>
  <c r="G63" i="5"/>
  <c r="G59" i="5"/>
  <c r="G51" i="5"/>
  <c r="G47" i="5"/>
  <c r="G91" i="5"/>
  <c r="G90" i="5"/>
  <c r="G744" i="5"/>
  <c r="G743" i="5"/>
  <c r="G742" i="5"/>
  <c r="G741" i="5"/>
  <c r="G740" i="5"/>
  <c r="G739" i="5"/>
  <c r="G738" i="5"/>
  <c r="G735" i="5"/>
  <c r="G734" i="5"/>
  <c r="G733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E657" i="5"/>
  <c r="G657" i="5" s="1"/>
  <c r="G656" i="5"/>
  <c r="G655" i="5"/>
  <c r="G654" i="5"/>
  <c r="G653" i="5"/>
  <c r="G650" i="5"/>
  <c r="E648" i="5"/>
  <c r="G648" i="5" s="1"/>
  <c r="G643" i="5"/>
  <c r="G642" i="5"/>
  <c r="G641" i="5"/>
  <c r="G640" i="5"/>
  <c r="E637" i="5"/>
  <c r="G637" i="5" s="1"/>
  <c r="E635" i="5"/>
  <c r="G635" i="5" s="1"/>
  <c r="E633" i="5"/>
  <c r="G633" i="5" s="1"/>
  <c r="E632" i="5"/>
  <c r="G632" i="5" s="1"/>
  <c r="G631" i="5"/>
  <c r="E630" i="5"/>
  <c r="G630" i="5" s="1"/>
  <c r="E629" i="5"/>
  <c r="G629" i="5" s="1"/>
  <c r="G625" i="5"/>
  <c r="G626" i="5" s="1"/>
  <c r="C40" i="7" s="1"/>
  <c r="E622" i="5"/>
  <c r="E621" i="5"/>
  <c r="E619" i="5"/>
  <c r="G615" i="5"/>
  <c r="G611" i="5"/>
  <c r="G608" i="5"/>
  <c r="E607" i="5"/>
  <c r="G607" i="5" s="1"/>
  <c r="E604" i="5"/>
  <c r="G604" i="5" s="1"/>
  <c r="G602" i="5"/>
  <c r="G600" i="5"/>
  <c r="G599" i="5"/>
  <c r="G598" i="5"/>
  <c r="G591" i="5"/>
  <c r="G585" i="5"/>
  <c r="E584" i="5"/>
  <c r="E583" i="5"/>
  <c r="E582" i="5"/>
  <c r="G582" i="5" s="1"/>
  <c r="G580" i="5"/>
  <c r="E579" i="5"/>
  <c r="E578" i="5"/>
  <c r="G578" i="5" s="1"/>
  <c r="E576" i="5"/>
  <c r="D576" i="5"/>
  <c r="G575" i="5"/>
  <c r="G573" i="5"/>
  <c r="G572" i="5"/>
  <c r="G571" i="5"/>
  <c r="G566" i="5"/>
  <c r="G565" i="5"/>
  <c r="G564" i="5"/>
  <c r="G563" i="5"/>
  <c r="G562" i="5"/>
  <c r="G561" i="5"/>
  <c r="G560" i="5"/>
  <c r="G559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18" i="5"/>
  <c r="G517" i="5"/>
  <c r="G516" i="5"/>
  <c r="G511" i="5"/>
  <c r="G510" i="5"/>
  <c r="G509" i="5"/>
  <c r="G505" i="5"/>
  <c r="G504" i="5"/>
  <c r="G503" i="5"/>
  <c r="G501" i="5"/>
  <c r="G500" i="5"/>
  <c r="G497" i="5"/>
  <c r="G496" i="5"/>
  <c r="G495" i="5"/>
  <c r="G494" i="5"/>
  <c r="G493" i="5"/>
  <c r="G492" i="5"/>
  <c r="G491" i="5"/>
  <c r="G490" i="5"/>
  <c r="G489" i="5"/>
  <c r="G488" i="5"/>
  <c r="G487" i="5"/>
  <c r="G485" i="5"/>
  <c r="G484" i="5"/>
  <c r="G483" i="5"/>
  <c r="G482" i="5"/>
  <c r="G481" i="5"/>
  <c r="G480" i="5"/>
  <c r="G479" i="5"/>
  <c r="G478" i="5"/>
  <c r="G477" i="5"/>
  <c r="G476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0" i="5"/>
  <c r="G459" i="5"/>
  <c r="G458" i="5"/>
  <c r="G457" i="5"/>
  <c r="E456" i="5"/>
  <c r="G456" i="5" s="1"/>
  <c r="G455" i="5"/>
  <c r="B77" i="8"/>
  <c r="B75" i="8"/>
  <c r="B71" i="8"/>
  <c r="B63" i="8"/>
  <c r="B55" i="8"/>
  <c r="B47" i="8"/>
  <c r="B39" i="8"/>
  <c r="B37" i="8"/>
  <c r="B31" i="8"/>
  <c r="B23" i="8"/>
  <c r="B17" i="8"/>
  <c r="B15" i="8"/>
  <c r="B12" i="7"/>
  <c r="B13" i="8" s="1"/>
  <c r="B11" i="7"/>
  <c r="B11" i="8" s="1"/>
  <c r="B10" i="7"/>
  <c r="B9" i="8" s="1"/>
  <c r="A5" i="7"/>
  <c r="E451" i="5"/>
  <c r="G450" i="5"/>
  <c r="G449" i="5"/>
  <c r="E448" i="5"/>
  <c r="D448" i="5"/>
  <c r="E439" i="5"/>
  <c r="G438" i="5"/>
  <c r="E436" i="5"/>
  <c r="G436" i="5" s="1"/>
  <c r="G435" i="5"/>
  <c r="E434" i="5"/>
  <c r="G434" i="5" s="1"/>
  <c r="E433" i="5"/>
  <c r="G433" i="5" s="1"/>
  <c r="E432" i="5"/>
  <c r="G432" i="5" s="1"/>
  <c r="G431" i="5"/>
  <c r="G430" i="5"/>
  <c r="G429" i="5"/>
  <c r="E428" i="5"/>
  <c r="G428" i="5" s="1"/>
  <c r="G418" i="5"/>
  <c r="G417" i="5"/>
  <c r="G416" i="5"/>
  <c r="G415" i="5"/>
  <c r="G414" i="5"/>
  <c r="G413" i="5"/>
  <c r="G412" i="5"/>
  <c r="G411" i="5"/>
  <c r="G408" i="5"/>
  <c r="G407" i="5"/>
  <c r="G406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D387" i="5"/>
  <c r="D386" i="5"/>
  <c r="D385" i="5"/>
  <c r="D384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E330" i="5"/>
  <c r="G330" i="5" s="1"/>
  <c r="G329" i="5"/>
  <c r="G328" i="5"/>
  <c r="G327" i="5"/>
  <c r="G326" i="5"/>
  <c r="G323" i="5"/>
  <c r="E321" i="5"/>
  <c r="G321" i="5" s="1"/>
  <c r="G316" i="5"/>
  <c r="G315" i="5"/>
  <c r="G314" i="5"/>
  <c r="G313" i="5"/>
  <c r="E310" i="5"/>
  <c r="G310" i="5" s="1"/>
  <c r="E308" i="5"/>
  <c r="G308" i="5" s="1"/>
  <c r="E306" i="5"/>
  <c r="G306" i="5" s="1"/>
  <c r="E305" i="5"/>
  <c r="G305" i="5" s="1"/>
  <c r="G304" i="5"/>
  <c r="E303" i="5"/>
  <c r="G303" i="5" s="1"/>
  <c r="E302" i="5"/>
  <c r="G302" i="5" s="1"/>
  <c r="G298" i="5"/>
  <c r="G299" i="5" s="1"/>
  <c r="C24" i="7" s="1"/>
  <c r="E295" i="5"/>
  <c r="E294" i="5"/>
  <c r="E292" i="5"/>
  <c r="G288" i="5"/>
  <c r="G284" i="5"/>
  <c r="G281" i="5"/>
  <c r="E280" i="5"/>
  <c r="G280" i="5" s="1"/>
  <c r="E277" i="5"/>
  <c r="G277" i="5" s="1"/>
  <c r="G275" i="5"/>
  <c r="G273" i="5"/>
  <c r="G272" i="5"/>
  <c r="G271" i="5"/>
  <c r="G264" i="5"/>
  <c r="G258" i="5"/>
  <c r="E257" i="5"/>
  <c r="E256" i="5"/>
  <c r="E255" i="5"/>
  <c r="G255" i="5" s="1"/>
  <c r="G253" i="5"/>
  <c r="E252" i="5"/>
  <c r="E251" i="5"/>
  <c r="G251" i="5" s="1"/>
  <c r="E249" i="5"/>
  <c r="D249" i="5"/>
  <c r="G248" i="5"/>
  <c r="G246" i="5"/>
  <c r="G245" i="5"/>
  <c r="G244" i="5"/>
  <c r="G239" i="5"/>
  <c r="G238" i="5"/>
  <c r="G237" i="5"/>
  <c r="G236" i="5"/>
  <c r="G235" i="5"/>
  <c r="G234" i="5"/>
  <c r="G233" i="5"/>
  <c r="G232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1" i="5"/>
  <c r="G190" i="5"/>
  <c r="G189" i="5"/>
  <c r="G184" i="5"/>
  <c r="G183" i="5"/>
  <c r="G182" i="5"/>
  <c r="G178" i="5"/>
  <c r="G177" i="5"/>
  <c r="G176" i="5"/>
  <c r="G174" i="5"/>
  <c r="G173" i="5"/>
  <c r="G170" i="5"/>
  <c r="G169" i="5"/>
  <c r="G168" i="5"/>
  <c r="G167" i="5"/>
  <c r="G166" i="5"/>
  <c r="G165" i="5"/>
  <c r="G164" i="5"/>
  <c r="G163" i="5"/>
  <c r="G162" i="5"/>
  <c r="G161" i="5"/>
  <c r="G160" i="5"/>
  <c r="G158" i="5"/>
  <c r="G157" i="5"/>
  <c r="G156" i="5"/>
  <c r="G155" i="5"/>
  <c r="G154" i="5"/>
  <c r="G153" i="5"/>
  <c r="G152" i="5"/>
  <c r="G151" i="5"/>
  <c r="G150" i="5"/>
  <c r="G149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3" i="5"/>
  <c r="G132" i="5"/>
  <c r="G131" i="5"/>
  <c r="G130" i="5"/>
  <c r="E129" i="5"/>
  <c r="G129" i="5" s="1"/>
  <c r="G128" i="5"/>
  <c r="E124" i="5"/>
  <c r="G123" i="5"/>
  <c r="G122" i="5"/>
  <c r="E121" i="5"/>
  <c r="D121" i="5"/>
  <c r="E112" i="5"/>
  <c r="G111" i="5"/>
  <c r="E110" i="5"/>
  <c r="G110" i="5" s="1"/>
  <c r="E109" i="5"/>
  <c r="G109" i="5" s="1"/>
  <c r="G108" i="5"/>
  <c r="E107" i="5"/>
  <c r="G107" i="5" s="1"/>
  <c r="E106" i="5"/>
  <c r="G106" i="5" s="1"/>
  <c r="E105" i="5"/>
  <c r="G105" i="5" s="1"/>
  <c r="G104" i="5"/>
  <c r="G103" i="5"/>
  <c r="G102" i="5"/>
  <c r="E101" i="5"/>
  <c r="G101" i="5" s="1"/>
  <c r="G36" i="5"/>
  <c r="G35" i="5"/>
  <c r="G34" i="5"/>
  <c r="E33" i="5"/>
  <c r="G33" i="5" s="1"/>
  <c r="G32" i="5"/>
  <c r="E30" i="5"/>
  <c r="G30" i="5" s="1"/>
  <c r="G29" i="5"/>
  <c r="E26" i="5"/>
  <c r="G26" i="5" s="1"/>
  <c r="G25" i="5"/>
  <c r="G24" i="5"/>
  <c r="G23" i="5"/>
  <c r="E22" i="5"/>
  <c r="G22" i="5" s="1"/>
  <c r="G21" i="5"/>
  <c r="E18" i="5"/>
  <c r="G18" i="5" s="1"/>
  <c r="G17" i="5"/>
  <c r="E16" i="5"/>
  <c r="G16" i="5" s="1"/>
  <c r="G15" i="5"/>
  <c r="E14" i="5"/>
  <c r="G14" i="5" s="1"/>
  <c r="G13" i="5"/>
  <c r="A8" i="5"/>
  <c r="A8" i="4" s="1"/>
  <c r="A7" i="5"/>
  <c r="A7" i="4" s="1"/>
  <c r="G463" i="4"/>
  <c r="G462" i="4"/>
  <c r="F464" i="4" s="1"/>
  <c r="G464" i="4" s="1"/>
  <c r="G387" i="5" s="1"/>
  <c r="G458" i="4"/>
  <c r="G457" i="4"/>
  <c r="G453" i="4"/>
  <c r="G452" i="4"/>
  <c r="F454" i="4" s="1"/>
  <c r="G454" i="4" s="1"/>
  <c r="G385" i="5" s="1"/>
  <c r="G448" i="4"/>
  <c r="G447" i="4"/>
  <c r="G443" i="4"/>
  <c r="G442" i="4"/>
  <c r="F444" i="4" s="1"/>
  <c r="G444" i="4" s="1"/>
  <c r="G240" i="5" s="1"/>
  <c r="G438" i="4"/>
  <c r="G437" i="4"/>
  <c r="G436" i="4"/>
  <c r="G432" i="4"/>
  <c r="G431" i="4"/>
  <c r="G430" i="4"/>
  <c r="G426" i="4"/>
  <c r="G425" i="4"/>
  <c r="G424" i="4"/>
  <c r="G420" i="4"/>
  <c r="G419" i="4"/>
  <c r="G418" i="4"/>
  <c r="G414" i="4"/>
  <c r="G413" i="4"/>
  <c r="G412" i="4"/>
  <c r="G408" i="4"/>
  <c r="G407" i="4"/>
  <c r="G406" i="4"/>
  <c r="G405" i="4"/>
  <c r="G401" i="4"/>
  <c r="G400" i="4"/>
  <c r="G399" i="4"/>
  <c r="G398" i="4"/>
  <c r="G394" i="4"/>
  <c r="G393" i="4"/>
  <c r="G392" i="4"/>
  <c r="G391" i="4"/>
  <c r="G387" i="4"/>
  <c r="G386" i="4"/>
  <c r="G385" i="4"/>
  <c r="G384" i="4"/>
  <c r="G380" i="4"/>
  <c r="G379" i="4"/>
  <c r="G378" i="4"/>
  <c r="G377" i="4"/>
  <c r="G373" i="4"/>
  <c r="G372" i="4"/>
  <c r="G368" i="4"/>
  <c r="G367" i="4"/>
  <c r="G366" i="4"/>
  <c r="G365" i="4"/>
  <c r="G360" i="4"/>
  <c r="G359" i="4"/>
  <c r="G358" i="4"/>
  <c r="G357" i="4"/>
  <c r="G353" i="4"/>
  <c r="G352" i="4"/>
  <c r="G351" i="4"/>
  <c r="G350" i="4"/>
  <c r="G349" i="4"/>
  <c r="G348" i="4"/>
  <c r="G347" i="4"/>
  <c r="G346" i="4"/>
  <c r="G345" i="4"/>
  <c r="G344" i="4"/>
  <c r="G340" i="4"/>
  <c r="G339" i="4"/>
  <c r="G338" i="4"/>
  <c r="G337" i="4"/>
  <c r="G333" i="4"/>
  <c r="G332" i="4"/>
  <c r="G331" i="4"/>
  <c r="G330" i="4"/>
  <c r="G329" i="4"/>
  <c r="G328" i="4"/>
  <c r="G327" i="4"/>
  <c r="G326" i="4"/>
  <c r="G325" i="4"/>
  <c r="G324" i="4"/>
  <c r="G320" i="4"/>
  <c r="G319" i="4"/>
  <c r="G318" i="4"/>
  <c r="G317" i="4"/>
  <c r="G316" i="4"/>
  <c r="G315" i="4"/>
  <c r="G314" i="4"/>
  <c r="G313" i="4"/>
  <c r="G312" i="4"/>
  <c r="G311" i="4"/>
  <c r="G307" i="4"/>
  <c r="G306" i="4"/>
  <c r="G305" i="4"/>
  <c r="G304" i="4"/>
  <c r="G303" i="4"/>
  <c r="G302" i="4"/>
  <c r="G301" i="4"/>
  <c r="G300" i="4"/>
  <c r="G299" i="4"/>
  <c r="G298" i="4"/>
  <c r="G294" i="4"/>
  <c r="G293" i="4"/>
  <c r="G292" i="4"/>
  <c r="G291" i="4"/>
  <c r="G290" i="4"/>
  <c r="G289" i="4"/>
  <c r="G288" i="4"/>
  <c r="G287" i="4"/>
  <c r="G286" i="4"/>
  <c r="G285" i="4"/>
  <c r="G281" i="4"/>
  <c r="G280" i="4"/>
  <c r="G279" i="4"/>
  <c r="G275" i="4"/>
  <c r="G274" i="4"/>
  <c r="G270" i="4"/>
  <c r="G269" i="4"/>
  <c r="G268" i="4"/>
  <c r="G264" i="4"/>
  <c r="G263" i="4"/>
  <c r="G262" i="4"/>
  <c r="G261" i="4"/>
  <c r="G260" i="4"/>
  <c r="G259" i="4"/>
  <c r="G258" i="4"/>
  <c r="G257" i="4"/>
  <c r="G256" i="4"/>
  <c r="G255" i="4"/>
  <c r="G254" i="4"/>
  <c r="G250" i="4"/>
  <c r="G249" i="4"/>
  <c r="G248" i="4"/>
  <c r="G247" i="4"/>
  <c r="G246" i="4"/>
  <c r="G242" i="4"/>
  <c r="G241" i="4"/>
  <c r="G240" i="4"/>
  <c r="G239" i="4"/>
  <c r="G238" i="4"/>
  <c r="G234" i="4"/>
  <c r="G233" i="4"/>
  <c r="G232" i="4"/>
  <c r="G231" i="4"/>
  <c r="G230" i="4"/>
  <c r="G226" i="4"/>
  <c r="G225" i="4"/>
  <c r="G224" i="4"/>
  <c r="G220" i="4"/>
  <c r="G219" i="4"/>
  <c r="G218" i="4"/>
  <c r="G214" i="4"/>
  <c r="G213" i="4"/>
  <c r="G212" i="4"/>
  <c r="G211" i="4"/>
  <c r="G210" i="4"/>
  <c r="G206" i="4"/>
  <c r="G205" i="4"/>
  <c r="G204" i="4"/>
  <c r="G203" i="4"/>
  <c r="G202" i="4"/>
  <c r="G198" i="4"/>
  <c r="G197" i="4"/>
  <c r="G196" i="4"/>
  <c r="G192" i="4"/>
  <c r="G191" i="4"/>
  <c r="G190" i="4"/>
  <c r="G189" i="4"/>
  <c r="G188" i="4"/>
  <c r="G184" i="4"/>
  <c r="G183" i="4"/>
  <c r="G182" i="4"/>
  <c r="G181" i="4"/>
  <c r="G180" i="4"/>
  <c r="G176" i="4"/>
  <c r="G175" i="4"/>
  <c r="G174" i="4"/>
  <c r="G173" i="4"/>
  <c r="G169" i="4"/>
  <c r="G168" i="4"/>
  <c r="G167" i="4"/>
  <c r="G166" i="4"/>
  <c r="G165" i="4"/>
  <c r="G164" i="4"/>
  <c r="G163" i="4"/>
  <c r="G162" i="4"/>
  <c r="G158" i="4"/>
  <c r="G157" i="4"/>
  <c r="G156" i="4"/>
  <c r="G155" i="4"/>
  <c r="G154" i="4"/>
  <c r="G153" i="4"/>
  <c r="G152" i="4"/>
  <c r="G151" i="4"/>
  <c r="G150" i="4"/>
  <c r="G149" i="4"/>
  <c r="G148" i="4"/>
  <c r="G144" i="4"/>
  <c r="G143" i="4"/>
  <c r="G142" i="4"/>
  <c r="G141" i="4"/>
  <c r="G140" i="4"/>
  <c r="G139" i="4"/>
  <c r="G135" i="4"/>
  <c r="G134" i="4"/>
  <c r="G133" i="4"/>
  <c r="G132" i="4"/>
  <c r="G131" i="4"/>
  <c r="G130" i="4"/>
  <c r="G129" i="4"/>
  <c r="G125" i="4"/>
  <c r="G124" i="4"/>
  <c r="G123" i="4"/>
  <c r="G122" i="4"/>
  <c r="G121" i="4"/>
  <c r="G120" i="4"/>
  <c r="G119" i="4"/>
  <c r="G115" i="4"/>
  <c r="G114" i="4"/>
  <c r="G113" i="4"/>
  <c r="G112" i="4"/>
  <c r="G108" i="4"/>
  <c r="G107" i="4"/>
  <c r="G106" i="4"/>
  <c r="G105" i="4"/>
  <c r="G104" i="4"/>
  <c r="D103" i="4"/>
  <c r="G100" i="4"/>
  <c r="G99" i="4"/>
  <c r="G98" i="4"/>
  <c r="G97" i="4"/>
  <c r="G96" i="4"/>
  <c r="G92" i="4"/>
  <c r="G91" i="4"/>
  <c r="G90" i="4"/>
  <c r="G89" i="4"/>
  <c r="G88" i="4"/>
  <c r="G84" i="4"/>
  <c r="G83" i="4"/>
  <c r="G39" i="5" s="1"/>
  <c r="G82" i="4"/>
  <c r="G81" i="4"/>
  <c r="G80" i="4"/>
  <c r="G76" i="4"/>
  <c r="G75" i="4"/>
  <c r="G74" i="4"/>
  <c r="F77" i="4" s="1"/>
  <c r="G77" i="4" s="1"/>
  <c r="G70" i="4"/>
  <c r="G69" i="4"/>
  <c r="G68" i="4"/>
  <c r="G67" i="4"/>
  <c r="G63" i="4"/>
  <c r="G62" i="4"/>
  <c r="G61" i="4"/>
  <c r="G57" i="4"/>
  <c r="G56" i="4"/>
  <c r="G55" i="4"/>
  <c r="G54" i="4"/>
  <c r="G53" i="4"/>
  <c r="G52" i="4"/>
  <c r="G51" i="4"/>
  <c r="G47" i="4"/>
  <c r="G46" i="4"/>
  <c r="G45" i="4"/>
  <c r="G44" i="4"/>
  <c r="G43" i="4"/>
  <c r="G37" i="4"/>
  <c r="G36" i="4"/>
  <c r="G35" i="4"/>
  <c r="G34" i="4"/>
  <c r="G33" i="4"/>
  <c r="G32" i="4"/>
  <c r="G31" i="4"/>
  <c r="F28" i="4"/>
  <c r="G28" i="4" s="1"/>
  <c r="G27" i="4"/>
  <c r="G23" i="4"/>
  <c r="G22" i="4"/>
  <c r="G18" i="4"/>
  <c r="F19" i="4" s="1"/>
  <c r="G19" i="4" s="1"/>
  <c r="G14" i="4"/>
  <c r="F15" i="4" s="1"/>
  <c r="G15" i="4" s="1"/>
  <c r="D9" i="4"/>
  <c r="D16" i="3"/>
  <c r="F11" i="3"/>
  <c r="F16" i="3" s="1"/>
  <c r="D11" i="3"/>
  <c r="F6" i="3"/>
  <c r="D6" i="3"/>
  <c r="A3" i="3"/>
  <c r="F341" i="4" l="1"/>
  <c r="G341" i="4" s="1"/>
  <c r="G649" i="5" s="1"/>
  <c r="F276" i="4"/>
  <c r="G276" i="4" s="1"/>
  <c r="F199" i="4"/>
  <c r="F136" i="4"/>
  <c r="G136" i="4" s="1"/>
  <c r="G593" i="5" s="1"/>
  <c r="B41" i="8"/>
  <c r="B33" i="8"/>
  <c r="B73" i="8"/>
  <c r="E45" i="7"/>
  <c r="G45" i="7" s="1"/>
  <c r="D79" i="8" s="1"/>
  <c r="L80" i="8" s="1"/>
  <c r="F215" i="4"/>
  <c r="G215" i="4" s="1"/>
  <c r="G612" i="5" s="1"/>
  <c r="F170" i="4"/>
  <c r="F177" i="4"/>
  <c r="G177" i="4" s="1"/>
  <c r="G597" i="5" s="1"/>
  <c r="F381" i="4"/>
  <c r="G381" i="4" s="1"/>
  <c r="G185" i="5" s="1"/>
  <c r="F395" i="4"/>
  <c r="G395" i="4" s="1"/>
  <c r="G187" i="5" s="1"/>
  <c r="F409" i="4"/>
  <c r="G409" i="4" s="1"/>
  <c r="G195" i="5" s="1"/>
  <c r="F334" i="4"/>
  <c r="G334" i="4" s="1"/>
  <c r="G647" i="5" s="1"/>
  <c r="F449" i="4"/>
  <c r="G449" i="4" s="1"/>
  <c r="G384" i="5" s="1"/>
  <c r="G404" i="5" s="1"/>
  <c r="F459" i="4"/>
  <c r="G459" i="4" s="1"/>
  <c r="G386" i="5" s="1"/>
  <c r="G227" i="4"/>
  <c r="G614" i="5" s="1"/>
  <c r="F24" i="4"/>
  <c r="G24" i="4" s="1"/>
  <c r="F38" i="4"/>
  <c r="G38" i="4" s="1"/>
  <c r="F71" i="4"/>
  <c r="G71" i="4" s="1"/>
  <c r="G574" i="5" s="1"/>
  <c r="F109" i="4"/>
  <c r="G109" i="4" s="1"/>
  <c r="G586" i="5" s="1"/>
  <c r="F185" i="4"/>
  <c r="G185" i="4" s="1"/>
  <c r="F243" i="4"/>
  <c r="G243" i="4" s="1"/>
  <c r="G617" i="5" s="1"/>
  <c r="F265" i="4"/>
  <c r="G265" i="4" s="1"/>
  <c r="G619" i="5" s="1"/>
  <c r="F271" i="4"/>
  <c r="G271" i="4" s="1"/>
  <c r="G620" i="5" s="1"/>
  <c r="F295" i="4"/>
  <c r="G295" i="4" s="1"/>
  <c r="G644" i="5" s="1"/>
  <c r="F439" i="4"/>
  <c r="G439" i="4" s="1"/>
  <c r="G711" i="5"/>
  <c r="G714" i="5"/>
  <c r="F58" i="4"/>
  <c r="G58" i="4" s="1"/>
  <c r="F85" i="4"/>
  <c r="G85" i="4" s="1"/>
  <c r="F93" i="4"/>
  <c r="G93" i="4" s="1"/>
  <c r="F116" i="4"/>
  <c r="G116" i="4" s="1"/>
  <c r="G587" i="5" s="1"/>
  <c r="F145" i="4"/>
  <c r="G145" i="4" s="1"/>
  <c r="G594" i="5" s="1"/>
  <c r="F159" i="4"/>
  <c r="G159" i="4" s="1"/>
  <c r="G595" i="5" s="1"/>
  <c r="F193" i="4"/>
  <c r="G199" i="4"/>
  <c r="G603" i="5" s="1"/>
  <c r="F251" i="4"/>
  <c r="G251" i="4" s="1"/>
  <c r="G618" i="5" s="1"/>
  <c r="F282" i="4"/>
  <c r="G282" i="4" s="1"/>
  <c r="G622" i="5" s="1"/>
  <c r="F354" i="4"/>
  <c r="G354" i="4" s="1"/>
  <c r="G651" i="5" s="1"/>
  <c r="F361" i="4"/>
  <c r="G361" i="4" s="1"/>
  <c r="G652" i="5" s="1"/>
  <c r="F415" i="4"/>
  <c r="G415" i="4" s="1"/>
  <c r="F427" i="4"/>
  <c r="G427" i="4" s="1"/>
  <c r="G40" i="5"/>
  <c r="G88" i="5" s="1"/>
  <c r="C13" i="7" s="1"/>
  <c r="G514" i="5"/>
  <c r="G567" i="5"/>
  <c r="G712" i="5"/>
  <c r="G512" i="5"/>
  <c r="G42" i="4"/>
  <c r="F48" i="4" s="1"/>
  <c r="G48" i="4" s="1"/>
  <c r="F64" i="4"/>
  <c r="G64" i="4" s="1"/>
  <c r="F101" i="4"/>
  <c r="G101" i="4" s="1"/>
  <c r="F126" i="4"/>
  <c r="G126" i="4" s="1"/>
  <c r="G592" i="5" s="1"/>
  <c r="G193" i="4"/>
  <c r="G601" i="5" s="1"/>
  <c r="F207" i="4"/>
  <c r="G207" i="4" s="1"/>
  <c r="F235" i="4"/>
  <c r="G235" i="4" s="1"/>
  <c r="G616" i="5" s="1"/>
  <c r="F321" i="4"/>
  <c r="G321" i="4" s="1"/>
  <c r="G646" i="5" s="1"/>
  <c r="G522" i="5"/>
  <c r="G713" i="5"/>
  <c r="G609" i="5"/>
  <c r="C38" i="7" s="1"/>
  <c r="E38" i="7" s="1"/>
  <c r="G38" i="7" s="1"/>
  <c r="D65" i="8" s="1"/>
  <c r="I66" i="8" s="1"/>
  <c r="G92" i="5"/>
  <c r="G583" i="5"/>
  <c r="G621" i="5"/>
  <c r="G584" i="5"/>
  <c r="G576" i="5"/>
  <c r="G736" i="5"/>
  <c r="C45" i="7" s="1"/>
  <c r="G745" i="5"/>
  <c r="G282" i="5"/>
  <c r="G474" i="5"/>
  <c r="C33" i="7" s="1"/>
  <c r="E33" i="7" s="1"/>
  <c r="G33" i="7" s="1"/>
  <c r="D55" i="8" s="1"/>
  <c r="G579" i="5"/>
  <c r="G638" i="5"/>
  <c r="C41" i="7" s="1"/>
  <c r="G27" i="5"/>
  <c r="G19" i="5"/>
  <c r="E31" i="5"/>
  <c r="G31" i="5" s="1"/>
  <c r="G37" i="5" s="1"/>
  <c r="C12" i="7" s="1"/>
  <c r="G440" i="5"/>
  <c r="G113" i="5"/>
  <c r="G442" i="5"/>
  <c r="G115" i="5"/>
  <c r="G452" i="5"/>
  <c r="G125" i="5"/>
  <c r="G257" i="5"/>
  <c r="G274" i="5"/>
  <c r="G289" i="5"/>
  <c r="G319" i="5"/>
  <c r="G124" i="5"/>
  <c r="G451" i="5"/>
  <c r="G256" i="5"/>
  <c r="G268" i="5"/>
  <c r="G276" i="5"/>
  <c r="G295" i="5"/>
  <c r="G324" i="5"/>
  <c r="G325" i="5"/>
  <c r="G445" i="5"/>
  <c r="G118" i="5"/>
  <c r="G249" i="5"/>
  <c r="G266" i="5"/>
  <c r="G270" i="5"/>
  <c r="G285" i="5"/>
  <c r="F221" i="4"/>
  <c r="G221" i="4"/>
  <c r="G613" i="5" s="1"/>
  <c r="G287" i="5"/>
  <c r="G294" i="5"/>
  <c r="G320" i="5"/>
  <c r="G112" i="5"/>
  <c r="G439" i="5"/>
  <c r="G252" i="5"/>
  <c r="G260" i="5"/>
  <c r="G267" i="5"/>
  <c r="G291" i="5"/>
  <c r="G114" i="5"/>
  <c r="G441" i="5"/>
  <c r="G117" i="5"/>
  <c r="G444" i="5"/>
  <c r="G247" i="5"/>
  <c r="G259" i="5"/>
  <c r="G121" i="5"/>
  <c r="G448" i="5"/>
  <c r="G290" i="5"/>
  <c r="G293" i="5"/>
  <c r="G317" i="5"/>
  <c r="F308" i="4"/>
  <c r="G308" i="4" s="1"/>
  <c r="G645" i="5" s="1"/>
  <c r="G322" i="5"/>
  <c r="G170" i="4"/>
  <c r="G596" i="5" s="1"/>
  <c r="F388" i="4"/>
  <c r="G388" i="4" s="1"/>
  <c r="F433" i="4"/>
  <c r="G433" i="4" s="1"/>
  <c r="A4" i="8"/>
  <c r="A4" i="7"/>
  <c r="E41" i="7"/>
  <c r="G41" i="7" s="1"/>
  <c r="D71" i="8" s="1"/>
  <c r="F227" i="4"/>
  <c r="F369" i="4"/>
  <c r="G369" i="4" s="1"/>
  <c r="F374" i="4"/>
  <c r="G374" i="4" s="1"/>
  <c r="F402" i="4"/>
  <c r="G402" i="4" s="1"/>
  <c r="F421" i="4"/>
  <c r="G421" i="4" s="1"/>
  <c r="G147" i="5"/>
  <c r="C17" i="7" s="1"/>
  <c r="G311" i="5"/>
  <c r="C25" i="7" s="1"/>
  <c r="G419" i="5"/>
  <c r="C30" i="7" s="1"/>
  <c r="G409" i="5"/>
  <c r="C29" i="7" s="1"/>
  <c r="A6" i="7"/>
  <c r="A5" i="8"/>
  <c r="B79" i="8"/>
  <c r="B81" i="8"/>
  <c r="G731" i="5" l="1"/>
  <c r="C44" i="7" s="1"/>
  <c r="E44" i="7" s="1"/>
  <c r="G44" i="7" s="1"/>
  <c r="D77" i="8" s="1"/>
  <c r="I78" i="8" s="1"/>
  <c r="C28" i="7"/>
  <c r="G748" i="5"/>
  <c r="G749" i="5" s="1"/>
  <c r="C46" i="7"/>
  <c r="G605" i="5"/>
  <c r="C37" i="7" s="1"/>
  <c r="C10" i="7"/>
  <c r="E10" i="7" s="1"/>
  <c r="F30" i="7"/>
  <c r="G30" i="7" s="1"/>
  <c r="K72" i="8"/>
  <c r="J72" i="8"/>
  <c r="C11" i="7"/>
  <c r="E11" i="7" s="1"/>
  <c r="G11" i="7" s="1"/>
  <c r="D11" i="8" s="1"/>
  <c r="C22" i="7"/>
  <c r="E22" i="7" s="1"/>
  <c r="G22" i="7" s="1"/>
  <c r="D33" i="8" s="1"/>
  <c r="G95" i="5"/>
  <c r="G96" i="5" s="1"/>
  <c r="C14" i="7"/>
  <c r="G292" i="5"/>
  <c r="G658" i="5"/>
  <c r="C42" i="7" s="1"/>
  <c r="E42" i="7" s="1"/>
  <c r="G42" i="7" s="1"/>
  <c r="D73" i="8" s="1"/>
  <c r="L74" i="8" s="1"/>
  <c r="G333" i="5"/>
  <c r="G660" i="5"/>
  <c r="G265" i="5"/>
  <c r="G502" i="5"/>
  <c r="G520" i="5"/>
  <c r="G515" i="5"/>
  <c r="G499" i="5"/>
  <c r="G211" i="5"/>
  <c r="G538" i="5"/>
  <c r="G194" i="5"/>
  <c r="G521" i="5"/>
  <c r="G230" i="5"/>
  <c r="G557" i="5"/>
  <c r="G334" i="5"/>
  <c r="G382" i="5" s="1"/>
  <c r="C27" i="7" s="1"/>
  <c r="G661" i="5"/>
  <c r="G513" i="5"/>
  <c r="G498" i="5"/>
  <c r="G192" i="5"/>
  <c r="G519" i="5"/>
  <c r="G93" i="5"/>
  <c r="G94" i="5" s="1"/>
  <c r="G623" i="5"/>
  <c r="C39" i="7" s="1"/>
  <c r="E39" i="7" s="1"/>
  <c r="G588" i="5"/>
  <c r="C36" i="7" s="1"/>
  <c r="E36" i="7" s="1"/>
  <c r="G36" i="7" s="1"/>
  <c r="D61" i="8" s="1"/>
  <c r="H62" i="8" s="1"/>
  <c r="E12" i="7"/>
  <c r="G453" i="5"/>
  <c r="G446" i="5"/>
  <c r="C31" i="7" s="1"/>
  <c r="E31" i="7" s="1"/>
  <c r="G31" i="7" s="1"/>
  <c r="D51" i="8" s="1"/>
  <c r="G261" i="5"/>
  <c r="E28" i="7"/>
  <c r="G28" i="7" s="1"/>
  <c r="D45" i="8" s="1"/>
  <c r="G422" i="5"/>
  <c r="G126" i="5"/>
  <c r="C16" i="7" s="1"/>
  <c r="G119" i="5"/>
  <c r="H56" i="8"/>
  <c r="G56" i="8"/>
  <c r="G62" i="8"/>
  <c r="H66" i="8"/>
  <c r="G186" i="5"/>
  <c r="G171" i="5"/>
  <c r="G175" i="5"/>
  <c r="G193" i="5"/>
  <c r="G286" i="5"/>
  <c r="G296" i="5" s="1"/>
  <c r="C23" i="7" s="1"/>
  <c r="E23" i="7" s="1"/>
  <c r="G23" i="7" s="1"/>
  <c r="D35" i="8" s="1"/>
  <c r="I36" i="8" s="1"/>
  <c r="G172" i="5"/>
  <c r="G188" i="5"/>
  <c r="G269" i="5"/>
  <c r="G278" i="5" s="1"/>
  <c r="C21" i="7" s="1"/>
  <c r="G318" i="5"/>
  <c r="G331" i="5" s="1"/>
  <c r="C26" i="7" s="1"/>
  <c r="E26" i="7" s="1"/>
  <c r="G26" i="7" s="1"/>
  <c r="D41" i="8" s="1"/>
  <c r="G709" i="5" l="1"/>
  <c r="C43" i="7" s="1"/>
  <c r="G43" i="7" s="1"/>
  <c r="D75" i="8" s="1"/>
  <c r="G39" i="7"/>
  <c r="D67" i="8" s="1"/>
  <c r="G506" i="5"/>
  <c r="C34" i="7" s="1"/>
  <c r="E34" i="7" s="1"/>
  <c r="G34" i="7" s="1"/>
  <c r="D57" i="8" s="1"/>
  <c r="K58" i="8" s="1"/>
  <c r="K42" i="8"/>
  <c r="J42" i="8"/>
  <c r="E12" i="8"/>
  <c r="I12" i="8"/>
  <c r="F12" i="8"/>
  <c r="J12" i="8"/>
  <c r="H12" i="8"/>
  <c r="G12" i="8"/>
  <c r="K12" i="8"/>
  <c r="L12" i="8"/>
  <c r="D49" i="8"/>
  <c r="L50" i="8" s="1"/>
  <c r="C32" i="7"/>
  <c r="E32" i="7" s="1"/>
  <c r="G32" i="7" s="1"/>
  <c r="D53" i="8" s="1"/>
  <c r="F46" i="7"/>
  <c r="G46" i="7" s="1"/>
  <c r="D81" i="8" s="1"/>
  <c r="L82" i="8" s="1"/>
  <c r="E13" i="7"/>
  <c r="G13" i="7" s="1"/>
  <c r="D15" i="8" s="1"/>
  <c r="C15" i="7"/>
  <c r="E15" i="7" s="1"/>
  <c r="G15" i="7" s="1"/>
  <c r="D19" i="8" s="1"/>
  <c r="F20" i="8" s="1"/>
  <c r="C20" i="7"/>
  <c r="E20" i="7" s="1"/>
  <c r="G20" i="7" s="1"/>
  <c r="D29" i="8" s="1"/>
  <c r="G97" i="5"/>
  <c r="F34" i="8"/>
  <c r="G34" i="8"/>
  <c r="G10" i="7"/>
  <c r="D9" i="8" s="1"/>
  <c r="G52" i="8"/>
  <c r="H52" i="8"/>
  <c r="E43" i="7"/>
  <c r="F14" i="7"/>
  <c r="G14" i="7"/>
  <c r="D17" i="8" s="1"/>
  <c r="H68" i="8"/>
  <c r="I68" i="8"/>
  <c r="G568" i="5"/>
  <c r="G241" i="5"/>
  <c r="C19" i="7" s="1"/>
  <c r="E19" i="7" s="1"/>
  <c r="G19" i="7" s="1"/>
  <c r="D27" i="8" s="1"/>
  <c r="H36" i="8"/>
  <c r="F36" i="8"/>
  <c r="G36" i="8"/>
  <c r="E40" i="7"/>
  <c r="G40" i="7" s="1"/>
  <c r="D69" i="8" s="1"/>
  <c r="G70" i="8" s="1"/>
  <c r="E20" i="8"/>
  <c r="G179" i="5"/>
  <c r="C18" i="7" s="1"/>
  <c r="E18" i="7" s="1"/>
  <c r="G18" i="7" s="1"/>
  <c r="D25" i="8" s="1"/>
  <c r="E27" i="7"/>
  <c r="G27" i="7" s="1"/>
  <c r="D43" i="8" s="1"/>
  <c r="E37" i="7"/>
  <c r="G37" i="7" s="1"/>
  <c r="D63" i="8" s="1"/>
  <c r="G12" i="7"/>
  <c r="E29" i="7"/>
  <c r="G29" i="7" s="1"/>
  <c r="D47" i="8" s="1"/>
  <c r="L48" i="8" s="1"/>
  <c r="E21" i="7"/>
  <c r="G21" i="7" s="1"/>
  <c r="D31" i="8" s="1"/>
  <c r="E25" i="7"/>
  <c r="G25" i="7" s="1"/>
  <c r="D39" i="8" s="1"/>
  <c r="G46" i="8"/>
  <c r="F46" i="8"/>
  <c r="G58" i="8" l="1"/>
  <c r="J28" i="8"/>
  <c r="H28" i="8"/>
  <c r="F26" i="8"/>
  <c r="K26" i="8"/>
  <c r="H76" i="8"/>
  <c r="G76" i="8"/>
  <c r="G54" i="8"/>
  <c r="H54" i="8"/>
  <c r="G32" i="8"/>
  <c r="F32" i="8"/>
  <c r="I10" i="8"/>
  <c r="I83" i="8" s="1"/>
  <c r="J10" i="8"/>
  <c r="E16" i="8"/>
  <c r="F16" i="8"/>
  <c r="K40" i="8"/>
  <c r="L40" i="8"/>
  <c r="G30" i="8"/>
  <c r="F30" i="8"/>
  <c r="D13" i="8"/>
  <c r="E14" i="8" s="1"/>
  <c r="G746" i="5"/>
  <c r="G747" i="5" s="1"/>
  <c r="G750" i="5" s="1"/>
  <c r="C35" i="7"/>
  <c r="E35" i="7" s="1"/>
  <c r="G35" i="7" s="1"/>
  <c r="D59" i="8" s="1"/>
  <c r="H60" i="8" s="1"/>
  <c r="F18" i="8"/>
  <c r="G44" i="8"/>
  <c r="F44" i="8"/>
  <c r="E16" i="7"/>
  <c r="G420" i="5"/>
  <c r="E24" i="7"/>
  <c r="G24" i="7" s="1"/>
  <c r="D37" i="8" s="1"/>
  <c r="K10" i="8"/>
  <c r="E10" i="8"/>
  <c r="F10" i="8"/>
  <c r="L10" i="8"/>
  <c r="L83" i="8" s="1"/>
  <c r="H10" i="8"/>
  <c r="G10" i="8"/>
  <c r="F28" i="8"/>
  <c r="G28" i="8"/>
  <c r="E17" i="7"/>
  <c r="G17" i="7" s="1"/>
  <c r="D23" i="8" s="1"/>
  <c r="H64" i="8"/>
  <c r="G64" i="8"/>
  <c r="C47" i="7" l="1"/>
  <c r="D45" i="7" s="1"/>
  <c r="C79" i="8" s="1"/>
  <c r="E83" i="8"/>
  <c r="G60" i="8"/>
  <c r="H14" i="8"/>
  <c r="H83" i="8" s="1"/>
  <c r="F14" i="8"/>
  <c r="G14" i="8"/>
  <c r="J83" i="8"/>
  <c r="K83" i="8"/>
  <c r="D24" i="7"/>
  <c r="D44" i="7"/>
  <c r="C77" i="8" s="1"/>
  <c r="G423" i="5"/>
  <c r="E47" i="7"/>
  <c r="F38" i="8"/>
  <c r="G421" i="5"/>
  <c r="F24" i="8"/>
  <c r="G24" i="8"/>
  <c r="G16" i="7"/>
  <c r="D14" i="7" l="1"/>
  <c r="C17" i="8" s="1"/>
  <c r="D30" i="7"/>
  <c r="C49" i="8" s="1"/>
  <c r="D25" i="7"/>
  <c r="C39" i="8" s="1"/>
  <c r="D38" i="7"/>
  <c r="C65" i="8" s="1"/>
  <c r="D37" i="7"/>
  <c r="C63" i="8" s="1"/>
  <c r="D11" i="7"/>
  <c r="C11" i="8" s="1"/>
  <c r="D40" i="7"/>
  <c r="C69" i="8" s="1"/>
  <c r="D22" i="7"/>
  <c r="C33" i="8" s="1"/>
  <c r="D33" i="7"/>
  <c r="C55" i="8" s="1"/>
  <c r="D28" i="7"/>
  <c r="D10" i="7"/>
  <c r="D32" i="7"/>
  <c r="C53" i="8" s="1"/>
  <c r="D19" i="7"/>
  <c r="C27" i="8" s="1"/>
  <c r="D12" i="7"/>
  <c r="C13" i="8" s="1"/>
  <c r="D20" i="7"/>
  <c r="C29" i="8" s="1"/>
  <c r="D42" i="7"/>
  <c r="C73" i="8" s="1"/>
  <c r="D35" i="7"/>
  <c r="C59" i="8" s="1"/>
  <c r="D29" i="7"/>
  <c r="C47" i="8" s="1"/>
  <c r="D18" i="7"/>
  <c r="C25" i="8" s="1"/>
  <c r="D34" i="7"/>
  <c r="C57" i="8" s="1"/>
  <c r="D36" i="7"/>
  <c r="C61" i="8" s="1"/>
  <c r="D39" i="7"/>
  <c r="C67" i="8" s="1"/>
  <c r="D26" i="7"/>
  <c r="D31" i="7"/>
  <c r="C51" i="8" s="1"/>
  <c r="D17" i="7"/>
  <c r="C23" i="8" s="1"/>
  <c r="D16" i="7"/>
  <c r="C21" i="8" s="1"/>
  <c r="D21" i="7"/>
  <c r="D27" i="7"/>
  <c r="C43" i="8" s="1"/>
  <c r="D15" i="7"/>
  <c r="D23" i="7"/>
  <c r="C35" i="8" s="1"/>
  <c r="D13" i="7"/>
  <c r="C15" i="8" s="1"/>
  <c r="D43" i="7"/>
  <c r="C75" i="8" s="1"/>
  <c r="D41" i="7"/>
  <c r="D46" i="7"/>
  <c r="C81" i="8" s="1"/>
  <c r="C41" i="8"/>
  <c r="C31" i="8"/>
  <c r="C71" i="8"/>
  <c r="C45" i="8"/>
  <c r="F47" i="7"/>
  <c r="C48" i="7" s="1"/>
  <c r="C49" i="7" s="1"/>
  <c r="C37" i="8"/>
  <c r="G424" i="5"/>
  <c r="G752" i="5" s="1"/>
  <c r="E84" i="8"/>
  <c r="C9" i="8"/>
  <c r="D21" i="8"/>
  <c r="G47" i="7"/>
  <c r="D47" i="7" l="1"/>
  <c r="C19" i="8"/>
  <c r="C83" i="8" s="1"/>
  <c r="G22" i="8"/>
  <c r="G83" i="8" s="1"/>
  <c r="F22" i="8"/>
  <c r="F83" i="8" s="1"/>
  <c r="D83" i="8"/>
  <c r="J85" i="8" l="1"/>
  <c r="I85" i="8"/>
  <c r="L85" i="8"/>
  <c r="K85" i="8"/>
  <c r="E85" i="8"/>
  <c r="E86" i="8" s="1"/>
  <c r="H85" i="8"/>
  <c r="F84" i="8"/>
  <c r="G84" i="8" s="1"/>
  <c r="F85" i="8"/>
  <c r="G85" i="8"/>
  <c r="H84" i="8" l="1"/>
  <c r="I84" i="8" s="1"/>
  <c r="J84" i="8" s="1"/>
  <c r="K84" i="8" s="1"/>
  <c r="F86" i="8"/>
  <c r="G86" i="8" s="1"/>
  <c r="H86" i="8" s="1"/>
  <c r="I86" i="8" s="1"/>
  <c r="L84" i="8" l="1"/>
  <c r="N83" i="8" s="1"/>
  <c r="J86" i="8"/>
  <c r="K86" i="8" s="1"/>
  <c r="L86" i="8" s="1"/>
</calcChain>
</file>

<file path=xl/sharedStrings.xml><?xml version="1.0" encoding="utf-8"?>
<sst xmlns="http://schemas.openxmlformats.org/spreadsheetml/2006/main" count="2825" uniqueCount="1204">
  <si>
    <t>___________________________________________</t>
  </si>
  <si>
    <t xml:space="preserve"> BONIFICAÇÃO E DESPESAS INDIRETAS</t>
  </si>
  <si>
    <t>DISCRIMINAÇÃO</t>
  </si>
  <si>
    <r>
      <t xml:space="preserve">B.D.I.         </t>
    </r>
    <r>
      <rPr>
        <b/>
        <sz val="9"/>
        <color rgb="FF000000"/>
        <rFont val="Arial"/>
      </rPr>
      <t xml:space="preserve">    edificação</t>
    </r>
  </si>
  <si>
    <r>
      <t xml:space="preserve">B.D.I.         </t>
    </r>
    <r>
      <rPr>
        <sz val="9"/>
        <rFont val="Calibri"/>
      </rPr>
      <t xml:space="preserve">    equipamentos</t>
    </r>
  </si>
  <si>
    <t>Taxas Gerais: TG = [1+(AC/100)]x[1+(DF/100)]x[1+(R/100)]x[1+(L/100)]</t>
  </si>
  <si>
    <t>TG</t>
  </si>
  <si>
    <t>1.1</t>
  </si>
  <si>
    <t>Rateio da Administração Central</t>
  </si>
  <si>
    <t>AC</t>
  </si>
  <si>
    <t>%</t>
  </si>
  <si>
    <t>1.2</t>
  </si>
  <si>
    <t>Despesas Financeiras</t>
  </si>
  <si>
    <t>DF</t>
  </si>
  <si>
    <t>1.3</t>
  </si>
  <si>
    <t>Riscos, Seguro e Garantia do Empreendimento</t>
  </si>
  <si>
    <t>R</t>
  </si>
  <si>
    <t>1.4</t>
  </si>
  <si>
    <t>Lucro</t>
  </si>
  <si>
    <t>L</t>
  </si>
  <si>
    <t>Impostos : I = (i°+i¹+i²+i³)</t>
  </si>
  <si>
    <t>I</t>
  </si>
  <si>
    <t>2.1</t>
  </si>
  <si>
    <t>COFINS</t>
  </si>
  <si>
    <t>i°</t>
  </si>
  <si>
    <t>2.2</t>
  </si>
  <si>
    <t>ISS</t>
  </si>
  <si>
    <t>i¹</t>
  </si>
  <si>
    <t>2.3</t>
  </si>
  <si>
    <t>PIS</t>
  </si>
  <si>
    <t>i²</t>
  </si>
  <si>
    <t>2.4</t>
  </si>
  <si>
    <t>Outros</t>
  </si>
  <si>
    <t>i³</t>
  </si>
  <si>
    <t xml:space="preserve">B.D.I. presumido = { [TG / ( 1 - ( I / 100 )) ] - 1 } x 100 </t>
  </si>
  <si>
    <t xml:space="preserve">     Cálculo base na composição do BDI conforme acórdão TCU 325/2007 Plenário. Relator Ministro Guilherme Palmeira. Brasília, 14 março de 2007.</t>
  </si>
  <si>
    <t xml:space="preserve">     Súmula 253/2010 - Tribunal de Contas da União    </t>
  </si>
  <si>
    <t xml:space="preserve">    "Comprovada a inviabilidade técnico-econômica de parcelamento do objeto da licitação, nos termos da legislação em vigor, os itens de fornecimento de materiais e equipamentos de natureza específica que possam ser fornecidos por empresas com especialidades próprias e diversas e que representem percentual significativo do preço global da obra devem apresentar incidência de taxa de Bonificação e Despesas Indiretas - BDI reduzida em relação à taxa aplicável aos demais itens."</t>
  </si>
  <si>
    <t>____________________________________________________________</t>
  </si>
  <si>
    <t>COMPOSIÇÃO DOS CUSTOS UNITÁRIOS - ANALÍTICO</t>
  </si>
  <si>
    <t>ITEM</t>
  </si>
  <si>
    <t>CÓDIGO</t>
  </si>
  <si>
    <t>UND</t>
  </si>
  <si>
    <t>DESCRIÇÃO</t>
  </si>
  <si>
    <t xml:space="preserve"> QUANTIDADE </t>
  </si>
  <si>
    <t xml:space="preserve"> PREÇO (R$) </t>
  </si>
  <si>
    <t xml:space="preserve"> VALOR (R$) </t>
  </si>
  <si>
    <t>C.P.U -01</t>
  </si>
  <si>
    <t>M²</t>
  </si>
  <si>
    <t>REMOÇÃO DO PISO VINILICO SEM APROVEITAMENTO</t>
  </si>
  <si>
    <t>H</t>
  </si>
  <si>
    <t>SERVENTE COM ENCARGOS COMPLEMENTARES</t>
  </si>
  <si>
    <t>TOTAL DA COMPOSIÇÃO COM MÃO DE OBRA</t>
  </si>
  <si>
    <t>C.P.U -02</t>
  </si>
  <si>
    <t>REMOÇÃO DE REVESTIMENTO FÔRMICA DE PAREDE</t>
  </si>
  <si>
    <t>C.P.U -03</t>
  </si>
  <si>
    <t>M</t>
  </si>
  <si>
    <t>RETIRADA DE CORRIMÃO</t>
  </si>
  <si>
    <t>AUXILIAR DE SERRALHEIRO COM ENCARGOS COMPLEMENTARES H CR 16,06</t>
  </si>
  <si>
    <t xml:space="preserve">SERRALHEIRO COM ENCARGOS COMPLEMENTARES </t>
  </si>
  <si>
    <t>C.P.U -04</t>
  </si>
  <si>
    <t>RETIRADA DE BANCADAS</t>
  </si>
  <si>
    <t>C.P.U -05</t>
  </si>
  <si>
    <t>RECUPERAÇÃO DE ESTRUTURA DE CONCRETO DANIFICADAS ( PILARES, VIGAS E LAJES)</t>
  </si>
  <si>
    <t>KG</t>
  </si>
  <si>
    <t>GRAUTE CIMENTICIO PARA USO GERAL</t>
  </si>
  <si>
    <t>CIMENTO PORTLAND COMPOSTO CP II-32 KG CR 0,41</t>
  </si>
  <si>
    <t>M³</t>
  </si>
  <si>
    <t>AREIA MEDIA - POSTO JAZIDA/FORNECEDOR (RETIRADO NA JAZIDA, SEM TRANSPORTE) M3 C 88,62</t>
  </si>
  <si>
    <t>ORÇAMENTO SINTÉTICO</t>
  </si>
  <si>
    <t>TABUA DE MADEIRA APARELHADA *2,5 X 25* CM, MACARANDUBA, ANGELIM OU EQUIVALENTE DA REGIAO</t>
  </si>
  <si>
    <t>PREGO DE ACO POLIDO COM CABECA 17 X 21 (2 X 11) KG CR 10,30</t>
  </si>
  <si>
    <t>PEDREIRO COM ENCARGOS COMPLEMENTARES</t>
  </si>
  <si>
    <t>C.P.U -06</t>
  </si>
  <si>
    <t>EXECUÇAÕ DE EMENDA NA LAJE DE CONCRETO ARMADO PARA FECHAMENTO DA LAJE ONDE ONDE FOI RETIRADO O MONTA-CARGAS</t>
  </si>
  <si>
    <t>FABRICAÇÃO DE FÔRMA PARA LAJES, EM CHAPA DE MADEIRA COMPENSADA RESINADA, E = 17 MM. AF_12/2015</t>
  </si>
  <si>
    <t>ACO CA-50, 12,5 MM, VERGALHAO</t>
  </si>
  <si>
    <t xml:space="preserve">ACO CA-50, 6,3 MM, VERGALHAO </t>
  </si>
  <si>
    <t>SINAPI DF - SETEMBRO/2018</t>
  </si>
  <si>
    <t>CONCRETO USINADO BOMBEAVEL, CLASSE DE RESISTENCIA C25, COM BRITA 0 E 1, SLUMP = M3 245,57
100 +/- 20 MM, EXCLUI SERVICO DE BOMBEAMENTO (NBR 8953)</t>
  </si>
  <si>
    <t>CARPINTEIRO DE FORMAS COM ENCARGOS COMPLEMENTARES H CR 19,99</t>
  </si>
  <si>
    <t>PEDREIRO COM ENCARGOS COMPLEMENTARES H CR 20,11</t>
  </si>
  <si>
    <t xml:space="preserve"> PREÇO UNITÁRIO (R$) </t>
  </si>
  <si>
    <t xml:space="preserve"> PREÇO TOTAL (R$) </t>
  </si>
  <si>
    <t>C.P.U -07</t>
  </si>
  <si>
    <t>DIVISORIA EM VIDRO TEMPERADO, SERIGRAFADO BRANCO, ESP:8MM ( BOXES E MICTORIO)</t>
  </si>
  <si>
    <t xml:space="preserve">ADMINISTRAÇÃO DA OBRA </t>
  </si>
  <si>
    <t>VIDRO TEMPERADO VERDE E = 8 MM, SEM COLOCACAO</t>
  </si>
  <si>
    <t xml:space="preserve">CANTONEIRA DE ACO 3 " X 3 " X 1/4 " </t>
  </si>
  <si>
    <t>PARAFUSO DE FERRO POLIDO, SEXTAVADO, COM ROSCA INTEIRA, DIAMETRO 5/16",COMPRIMENTO 3/4", COM PORCA E ARRUELA LISA LEVE</t>
  </si>
  <si>
    <t>MÊS</t>
  </si>
  <si>
    <t>ADESIVO ACRILICO/COLA DE CONTATO</t>
  </si>
  <si>
    <t>ENGENHEIRO CIVIL DE OBRA PLENO COM ENCARGOS COMPLEMENTARES</t>
  </si>
  <si>
    <t>CARPINTEIRO DE ESQUADRIA COM ENCARGOS COMPLEMENTARES H CR 20,03</t>
  </si>
  <si>
    <t>VIDRACEIRO COM ENCARGOS COMPLEMENTARES H CR 18,60</t>
  </si>
  <si>
    <t>ENGENHEIRO ELETRICISTA COM ENCARGOS COMPLEMENTARES</t>
  </si>
  <si>
    <t>C.P.U -08</t>
  </si>
  <si>
    <t>UN</t>
  </si>
  <si>
    <t>ADEQUAÇÃO E REQUADRAÇÃO DE ABERTURA DE PORTAS</t>
  </si>
  <si>
    <t>MESTRE DE OBRAS COM ENCARGOS COMPLEMENTARES</t>
  </si>
  <si>
    <t xml:space="preserve">ARGAMASSA TRAÇO 1:2:8 (CIMENTO, CAL E AREIA MÉDIA) PARA EMBOÇO/MASSA ÚNICA/ASSENTAMENTO DE ALVENARIA DE VEDAÇÃO, PREPARO MECÂNICO COM BETONEIRA 400 L. AF_06/2014
</t>
  </si>
  <si>
    <t>TECNICO EM SEGURANCA DO TRABALHO</t>
  </si>
  <si>
    <t xml:space="preserve">ALMOXARIFE COM ENCARGOS COMPLEMENTARES </t>
  </si>
  <si>
    <t>C.P.U -09</t>
  </si>
  <si>
    <t>LIXAMENTO E TRATAMENTO DE PISO</t>
  </si>
  <si>
    <t xml:space="preserve">LIXA EM FOLHA PARA FERRO, NUMERO 150 </t>
  </si>
  <si>
    <t>DISCO DE DESBASTE PARA METAL FERROSO EM GERAL, COM TRES TELAS, 9 X 1/4 X 7/8 " (228,6 X 6,4 X 22,2 MM)</t>
  </si>
  <si>
    <t xml:space="preserve">PEDREIRO COM ENCARGOS COMPLEMENTARES </t>
  </si>
  <si>
    <t>VIGIA NOTURNO COM ENCARGOS COMPLEMENTARES</t>
  </si>
  <si>
    <t>C.P.U -10</t>
  </si>
  <si>
    <t xml:space="preserve">CAMADA DE RECOBRIMENTO EM GRAUTE CIMENTICIO PARA REQUADRAÇÃO DOS DEGRAUS DA ESCADA </t>
  </si>
  <si>
    <t xml:space="preserve">GRAUTE CIMENTICIO PARA USO GERAL </t>
  </si>
  <si>
    <t xml:space="preserve">TOTAL </t>
  </si>
  <si>
    <t>C.P.U -11</t>
  </si>
  <si>
    <t>REVESTIMENTO CERÂMICO PARA PAREDE COM PLACAS TIPO PORCELANATO DE DIMENSÕES 20X120 CM CONFORME DEFINIDO EM MEMORIAL DESCRITIVO</t>
  </si>
  <si>
    <t>SERVIÇOS COMPLEMENTARES A ADMINISTRAÇÃO</t>
  </si>
  <si>
    <t xml:space="preserve">PISO PORCELANATO, BORDA RETA, EXTRA, FORMATO MAIOR QUE 2025 CM2 </t>
  </si>
  <si>
    <t>REJUNTE COLORIDO, CIMENTICIO</t>
  </si>
  <si>
    <t>KW/H</t>
  </si>
  <si>
    <t>CONSUMO DE ENERGIA - TARIFA DE ENERGIA ELETRICA COMERCIAL, BAIXA TENSAO, RELATIVA AO CONSUMO DE ATE 100 KWH, INCLUINDO ICMS, PIS/PASEP E COFINS</t>
  </si>
  <si>
    <t>ARGAMASSA COLANTE TIPO ACIII</t>
  </si>
  <si>
    <t>AZULEJISTA OU LADRILHISTA COM ENCARGOS COMPLEMENTARES</t>
  </si>
  <si>
    <t xml:space="preserve">CONSUMO DE ÁGUA - TARIFA COMERCIAL </t>
  </si>
  <si>
    <t>C.P.U -12</t>
  </si>
  <si>
    <t xml:space="preserve"> CÓPIAS DE DESENHOS (PLOTAGENS E ARTS)</t>
  </si>
  <si>
    <t>PISO EM GRANITO, TIPO PRETO SAO GABRIEL POLIDO 60X60</t>
  </si>
  <si>
    <t xml:space="preserve">PISO EM GRANITO, POLIDO, TIPO PRETO SAO GABRIEL/ TIJUCA OU OUTROS EQUIVALENTES DA REGIAO, FORMATO MENOR OU IGUAL A 3025 CM2, E= *2* CM </t>
  </si>
  <si>
    <t>REJUNTE BRANCO, CIMENTICIO</t>
  </si>
  <si>
    <t>EXECUÇÃO DE REFEITÓRIO EM CANTEIRO DE OBRA EM CHAPA DE MADEIRA COMPENSADA, NÃO INCLUSO MOBILIÁRIO E EQUIPAMENTOS. AF_02/2016</t>
  </si>
  <si>
    <t>MARMORISTA/GRANITEIRO COM ENCARGOS COMPLEMENTARES</t>
  </si>
  <si>
    <t>EXECUÇÃO DE ALMOXARIFADO EM CANTEIRO DE OBRA EM CHAPA DE MADEIRA COMPENSADA, INCLUSO PRATELEIRAS. AF_02/2016</t>
  </si>
  <si>
    <t>(TRANSPORTE DE MATERIAIS PARA MOBILIZAÇÃO E ORGANIZAÇÃO DO CANTEIRO DE OBRAS NO 8° ANDAR) SERVENTE COM ENCARGOS COMPLEMENTARES</t>
  </si>
  <si>
    <t>C.P.U -12.1</t>
  </si>
  <si>
    <t>PISO EM GRANITO, TIPO PRETO SAO GABRIEL LEVIGADO</t>
  </si>
  <si>
    <t>MOBILIZAÇÃO</t>
  </si>
  <si>
    <t>MONTAGEM E DESMONTAGEM DE ANDAIME TUBULAR TIPO TORRE (EXCLUSIVE ANDAIME E LIMPEZA). AF_11/2017</t>
  </si>
  <si>
    <t>CARGA MANUAL DE ENTULHO EM CAMINHAO BASCULANTE 6 M3</t>
  </si>
  <si>
    <t>TRANSPORTE COM CAMINHÃO BASCULANTE DE 6 M3, EM VIA URBANA PAVIMENTADA, DMT ATÉ 30 KM (UNIDADE: TXKM). AF_01/2018</t>
  </si>
  <si>
    <t>C.P.U -12.2</t>
  </si>
  <si>
    <t>*</t>
  </si>
  <si>
    <t>PLACA DE OBRA EM CHAPA DE AÇO GALVANIZADO</t>
  </si>
  <si>
    <t>SINALIZAÇÃO COM FITA FIXADA EM CONE PLÁSTICO, INCLUINDO CONE. AF_11/2017</t>
  </si>
  <si>
    <t>DUTO COLETOR DE ENTULHO COM BOCA RETA, PRETO D=38CM</t>
  </si>
  <si>
    <t>SUPORTE METALICO PARA DUTO DE ENTULHO PEITORIL/JANELA</t>
  </si>
  <si>
    <t>UND/MÊS</t>
  </si>
  <si>
    <t>LOCAÇÃO DE CAÇAMBA METÁLICA COM 6M³</t>
  </si>
  <si>
    <t>TOTAL</t>
  </si>
  <si>
    <t>C.P.U -13</t>
  </si>
  <si>
    <t xml:space="preserve">SOLEIRA GRANITO PRETO SAO GABRIEL </t>
  </si>
  <si>
    <t>C.P.U -14</t>
  </si>
  <si>
    <t>P02 - PORTA DE MADEIRA REVESTIDA COM LAMINADO AMADEIRADO, SEMI-OCA (LEVE OU MÉDIA), 90X210CM, ESPESSURA DE 3,5CM, INCLUSO DOBRADIÇAS E GUARNIÇÕES - FORNECIMENTO E INSTALAÇÃO. AF_08
/2015</t>
  </si>
  <si>
    <t>PORTA DE MADEIRA, FOLHA MEDIA (NBR 15930) DE 90 X 210 CM, E = 35 MM, NUCLEO SARRAFEADO, CAPA LISA EM HDF, ACABAMENTO EM PRIMER PARA PINTURA</t>
  </si>
  <si>
    <t>VALOR DO BDI...................................................................:</t>
  </si>
  <si>
    <t>REVESTIMENTO EM LAMINADO MELAMINICO TEXTURIZADO, ESPESSURA 0,8 MM, FIXADO COM COLA</t>
  </si>
  <si>
    <t>GUARNICAO/ ALIZAR/ VISTA MACICA, E= *1* CM, L= *4,5* CM, EM PINUS/ TAUARI/ VIROLA EQUIVALENTE DA REGIAO</t>
  </si>
  <si>
    <t>VALOR TOTAL DO ADMINISTRAÇÃO...................................................:</t>
  </si>
  <si>
    <t>DOBRADICA EM ACO/FERRO, 3" X 2 1/2", E= 1,2 A 1,8 MM, SEM ANEL, CROMADO OU ZINCADO, TAMPA CHATA, COM PARAFUSOS</t>
  </si>
  <si>
    <t>4° PAVIMENTO</t>
  </si>
  <si>
    <t>AJUDANTE DE CARPINTEIRO COM ENCARGOS COMPLEMENTARES</t>
  </si>
  <si>
    <t>SERVIÇOS PRELIMINARES 4º PAVIMENTO</t>
  </si>
  <si>
    <t>REMOÇÕES E RETIRADAS</t>
  </si>
  <si>
    <t>C.P.U -15</t>
  </si>
  <si>
    <t xml:space="preserve">P03 - PORTA DE MADEIRA REVESTIDA COM LAMINADO AMADEIRADO, SEMI-OCA (LEVE OU MÉDIA), 80X210CM, ESPESSURA DE 3,5CM, INCLUSO DOBRADIÇAS E GUARNIÇÕES - FORNECIMENTO E INSTALAÇÃO. </t>
  </si>
  <si>
    <t>REMOÇÃO DE PLACAS E PILARETES DE CONCRETO, DE FORMA MANUAL, SEM REAPROVEITAMENTO. AF_12/2017 (MONTA CARGAS)</t>
  </si>
  <si>
    <t>PORTA DE MADEIRA, FOLHA PESADA (NBR 15930) DE 80 X 210 CM, E = 35 MM, NUCLEO SOLIDO, CAPA LISA EM HDF, ACABAMENTO EM PRIMER PARA PINTURA</t>
  </si>
  <si>
    <t>REMOÇÃO DE PORTAS, DE FORMA MANUAL, SEM REAPROVEITAMENTO. AF_12/2017</t>
  </si>
  <si>
    <t>REMOÇÃO DE LOUÇAS, DE FORMA MANUAL, SEM REAPROVEITAMENTO. AF_12/2017</t>
  </si>
  <si>
    <t>REMOÇÃO DE LUMINÁRIAS, DE FORMA MANUAL, SEM REAPROVEITAMENTO. AF_12/2017</t>
  </si>
  <si>
    <t>RETIRADA DE DIVISORIAS EM CHAPAS DE MADEIRA, COM MONTANTES METALICOS</t>
  </si>
  <si>
    <t>DEMOLIÇÃO DE LAJES, DE FORMA MECANIZADA COM MARTELETE, SEM REAPROVEITAMENTO. AF_12/2017 (ADEQUAÇÃO DA ESCADA)</t>
  </si>
  <si>
    <t>DEMOLIÇÃO DE REVESTIMENTO CERÂMICO, DE FORMA MECANIZADA COM MARTELETE, SEM REAPROVEITAMENTO. AF_12/2017</t>
  </si>
  <si>
    <t>DEMOLIÇÃO DE ARGAMASSAS, DE FORMA MANUAL, SEM REAPROVEITAMENTO. AF_12/2017 (APÓS RETIRADA DOS REVESTIMENTOS DE PISO E PAREDE)</t>
  </si>
  <si>
    <t>C.P.U -16</t>
  </si>
  <si>
    <t>P04- PORTA DE VIDRO SERIGRAFADO, 0,6X1,60M, ESPESSURA 10MM, INCLUSIVE ACESSORIOS</t>
  </si>
  <si>
    <t>CJ</t>
  </si>
  <si>
    <t>JOGO DE FERRAGENS CROMADAS P/ PORTA DE VIDRO TEMPERADO, UMA FOLHA COMPOSTA: DOBRADICA SUPERIOR (101) E INFERIOR (103),TRINCO (502), FECHADURA (520),CONTRA FECHADURA (531),COM CAPUCHINHO</t>
  </si>
  <si>
    <t>DEMOLIÇÃO DE ALVENARIA PARA QUALQUER TIPO DE BLOCO, DE FORMA MECANIZADA, SEM REAPROVEITAMENTO. AF_12/2017</t>
  </si>
  <si>
    <t>VIDRO TEMPERADO INCOLOR E = 10 MM, SEM COLOCACAO</t>
  </si>
  <si>
    <t>REMOCAO DE VIDRO COMUM</t>
  </si>
  <si>
    <t>REMOÇÃO DE FORROS DE DRYWALL, PVC E FIBROMINERAL, DE FORMA MANUAL, SEM REAPROVEITAMENTO. AF_12/2017</t>
  </si>
  <si>
    <t>TARJETA TIPO LIVRE / OCUPADO, CROMADA, PARA PORTA DE BANHEIRO</t>
  </si>
  <si>
    <t>VIDRACEIRO COM ENCARGOS COMPLEMENTARES</t>
  </si>
  <si>
    <t>4.13</t>
  </si>
  <si>
    <t>C.P.U -17</t>
  </si>
  <si>
    <t>P05 - PORTA DE CORRER, DIM: 100X210 CM, COM PUXADOR VERTICAL E PROTEÇÃO NA FACE INFERIOR COM CHAPA DE PROTEÇÃO METÁLICA</t>
  </si>
  <si>
    <t>ROLDANA CONCOVA DUPLA, EM CHAPA DE ACO, ROLAMENTO INTERNO BLINDADO DE ACO REVESTIDO EM NYLON, PARA PORTA DE CORRER</t>
  </si>
  <si>
    <t>TRILHO QUADRADO, EM ALUMINIO (VERGALHAO MACICO), 1/4", (*6 X 6* CM), PARA RODIZIOS</t>
  </si>
  <si>
    <t>PORTA DE MADEIRA, FOLHA MEDIA (NBR 15930) DE 100 X 210 CM, E = 35 MM, NUCLEO SARRAFEADO, CAPA LISA EM HDF, ACABAMENTO EM LAMINADO NATURAL PARA VERNIZ</t>
  </si>
  <si>
    <t>4.14</t>
  </si>
  <si>
    <t>GUARNICAO/ ALIZAR/ VISTA MACICA, E= *1* CM, L= *4,5* CM, EM CEDRINHO/ ANGELIM COMERCIAL/ EUCALIPTO/ CURUPIXA/ PEROBA/ CUMARU OU EQUIVALENTE DA REGIAO</t>
  </si>
  <si>
    <t>BARRA DE APOIO, RETA, FIXA, EM AÇO INOX, L=40CM, D=1 1/4" - JACKWAL OU SIMILAR</t>
  </si>
  <si>
    <t>4.15</t>
  </si>
  <si>
    <t xml:space="preserve">CHAPA DE ACO GALVANIZADA BITOLA GSG 20, E = 0,95 MM (7,60 KG/M2) </t>
  </si>
  <si>
    <t xml:space="preserve">COLA A BASE DE RESINA SINTETICA PARA CHAPA DE LAMINADO MELAMINICO </t>
  </si>
  <si>
    <t xml:space="preserve">PREGO DE ACO POLIDO COM CABECA 16 X 24 (2 1/4 X 12) </t>
  </si>
  <si>
    <t>CARPINTEIRO DE ESQUADRIA COM ENCARGOS COMPLEMENTARES</t>
  </si>
  <si>
    <t>RECUPERAÇÕES</t>
  </si>
  <si>
    <t>4.16</t>
  </si>
  <si>
    <t>C.P.U -18</t>
  </si>
  <si>
    <t>PORTA DE MADEIRA COM ISOLAMENTO ACÚSTICA, ESP: 6CM, REVESTIDA COM LAMINADO AMADEIRADO, DIM: 100X210 CM, INCLUSO DOBRADIÇA E GUARNIÇÕES ( SALA TÉCNICA)</t>
  </si>
  <si>
    <t>CHAPA DE MDF CRU, E = 20 MM, DE *2,75 X 1,85* M M2 AS 26,94</t>
  </si>
  <si>
    <t>4.17</t>
  </si>
  <si>
    <t>FELTRO EM LA DE ROCHA, 1 FACE REVESTIDA COM PAPEL ALUMINIZADO, EM ROLO, DENSIDADE = 32 KG/M3, E=*50* MM (COLETADO CAIXA)</t>
  </si>
  <si>
    <t>PAREDES E DIVISÓRIAS 4° PAVIMENTO</t>
  </si>
  <si>
    <t>C.P.U -19</t>
  </si>
  <si>
    <t>C.P.U.18.1</t>
  </si>
  <si>
    <t>BARRA ANTIPANICO SIMPLES, COM MAÇANETA E FECHADURA LADO OPOSTO, COR CINZA, CONFORME NRB 9050</t>
  </si>
  <si>
    <t>ALVENARIA DE VEDAÇÃO DE BLOCOS CERÂMICOS FURADOS NA VERTICAL DE 9X19X39CM (ESPESSURA 9CM) DE PAREDES COM ÁREA LÍQUIDA MENOR QUE 6M² COM VÃOS E ARGAMASSA DE ASSENTAMENTO COM PREPARO EM BETONEIRA. AF_06/2014</t>
  </si>
  <si>
    <t xml:space="preserve">BARRA ANTIPANICO SIMPLES, COM FECHADURA LADO OPOSTO, COR CINZA </t>
  </si>
  <si>
    <t>VERGA MOLDADA IN LOCO EM CONCRETO PARA PORTAS COM ATÉ 1,5 M DE VÃO. AF M_03/2016</t>
  </si>
  <si>
    <t>MAÇANETA ALAVANCA RETA OU CURVA,MACIÇA CROMADA, COMPRIMENTO DE 10 A 16 CM, ACABAMENTO PADRÃO MEDIO - SOMENTE MAÇANETAS</t>
  </si>
  <si>
    <t>DIVISORIA EM VIDRO TEMPERADO, SERIGRAFADO BRANCO, ESP:12CM, ( BOXES E MICTORIO)</t>
  </si>
  <si>
    <t xml:space="preserve">DIVISÓRIA DUPLA EM MDF ACABAMENTO AMADEIRADO COR CLARA COM PERFIL EM AÇO E ISOLAMENTO DE LÃ DE ROCHA  </t>
  </si>
  <si>
    <t>DIVISORIA EM MDF COM PERFIL EM AÇO</t>
  </si>
  <si>
    <t>PREGO DE ACO POLIDO COM CABECA 16 X 24 (2 1/4 X 12)</t>
  </si>
  <si>
    <t>INSTALAÇÕES HIDROSSANITÁRIAS 4° PAVIMENTO</t>
  </si>
  <si>
    <t>C.P.U -20</t>
  </si>
  <si>
    <t>REVISÃO DE ESQUADRIAS, INCLUSIVE REPAROS  DE PEÇAS DE ALUMÍNIO E ENGRENAGENS DANIFACAS</t>
  </si>
  <si>
    <t>TUBO, PVC, SOLDÁVEL, DN 25MM, INSTALADO EM RAMAL OU SUB-RAMAL DE ÁGUA FORNECIMENTO E INSTALAÇÃO. AF_12/2014</t>
  </si>
  <si>
    <t>PARAFUSO DE ACO ZINCADO COM ROSCA SOBERBA, CABECA CHATA E FENDA SIMPLES, DIAMETRO 4,8 MM, COMPRIMENTO 45 MM</t>
  </si>
  <si>
    <t xml:space="preserve">PERFIL DE ALUMINIO ANODIZADO </t>
  </si>
  <si>
    <t>TUBO, PVC, SOLDÁVEL, DN 50MM, INSTALADO EM PRUMADA DE ÁGUA - FORNECIMENTO E INSTALAÇÃO. AF_12/2014</t>
  </si>
  <si>
    <t>PERFIL DE BORRACHA EPDM MACICO *12 X 15* MM PARA ESQUADRIAS</t>
  </si>
  <si>
    <t>JOELHO 90 GRAUS, PVC, SOLDÁVEL, DN 25MM, INSTALADO EM RAMAL OU SUB-RAMAL DE ÁGUA - FORNECIMENTO E INSTALAÇÃO. AF_12/2014</t>
  </si>
  <si>
    <t>JOELHO 90 GRAUS, PVC, SOLDÁVEL, DN 50MM, INSTALADO EM PRUMADA DE ÁGUA - FORNECIMENTO E INSTALAÇÃO. AF_12/2014</t>
  </si>
  <si>
    <t>JOELHO 90 GRAUS COM BUCHA DE LATÃO, PVC, SOLDÁVEL, DN 25MM, X 1/2 INSTALADO EM RAMAL OU SUB-RAMAL DE ÁGUA - FORNECIMENTO E INSTALAÇÃO. AF_12/2014</t>
  </si>
  <si>
    <t>TÊ DE REDUÇÃO, PVC, SOLDÁVEL, DN 50MM X 25MM, INSTALADO EM PRUMADA DE ÁGUA - FORNECIMENTO E INSTALAÇÃO. AF_12/2014</t>
  </si>
  <si>
    <t>TE, PVC, SOLDÁVEL, DN 50MM, INSTALADO EM PRUMADA DE ÁGUA - FORNECIMENTO E INSTALAÇÃO. AF_12/2014</t>
  </si>
  <si>
    <t>C.P.U -21</t>
  </si>
  <si>
    <t>FORNECIMENTO E INSTALAÇÃO DE FOLHAS DE VIDRO FALTANTES NAS ESQUADRIAS DE JANELA,</t>
  </si>
  <si>
    <t>TE, PVC, SOLDÁVEL, DN 25MM, INSTALADO EM RAMAL OU SUB-RAMAL DE ÁGUA - FORNECIMENTO E INSTALAÇÃO. AF_12/2014</t>
  </si>
  <si>
    <t>VIDRO LISO INCOLOR 4MM - SEM COLOCACAO</t>
  </si>
  <si>
    <t>REGISTRO DE GAVETA BRUTO, LATÃO, ROSCÁVEL, 1/2", COM ACABAMENTO E CANOPLA CROMADOS. FORNECIDO E INSTALADO EM RAMAL DE ÁGUA. AF_12/2014</t>
  </si>
  <si>
    <t>CAIXA SIFONADA, PVC, DN 100 X 100 X 50 MM, JUNTA ELÁSTICA, FORNECIDA E INSTALADA EM RAMAL DE DESCARGA OU EM RAMAL DE ESGOTO SANITÁRIO. AF_12/2014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</si>
  <si>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</si>
  <si>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</si>
  <si>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C.P.U.21.1</t>
  </si>
  <si>
    <t>PISO TÁTIL DIRECIONAL OU ALERTA EMBORRACHADO COLORIDO (250X250) MM, ESP. 5 MM</t>
  </si>
  <si>
    <t>6.13</t>
  </si>
  <si>
    <t>JOELHO 90 GRAUS, PVC, SERIE NORMAL, ESGOTO PREDIAL, DN 40 MM, JUNTA SOLDÁVEL, FORNECIDO E INSTALADO EM RAMAL DE DESCARGA OU RAMAL DE ESGOTO SANITÁRIO. AF_12/2014</t>
  </si>
  <si>
    <t>6.14</t>
  </si>
  <si>
    <t>JOELHO 45 GRAUS, PVC, SERIE NORMAL, ESGOTO PREDIAL, DN 50 MM, JUNTA ELÁSTICA, FORNECIDO E INSTALADO EM RAMAL DE DESCARGA OU RAMAL DE ESGOTO SANITÁRIO. AF_12/2014</t>
  </si>
  <si>
    <t>PISO TATIL ALERTA OU DIRECIONAL, DE BORRACHA, COLORIDO, 25 X 25 CM, E = 5 MM, PARA COLA</t>
  </si>
  <si>
    <t>6.15</t>
  </si>
  <si>
    <t>TUBO PVC, SERIE NORMAL, ESGOTO PREDIAL, DN 100 MM, FORNECIDO E INSTALADO EM RAMAL DE DESCARGA OU RAMAL DE ESGOTO SANITÁRIO. AF_12/2014</t>
  </si>
  <si>
    <t>6.16</t>
  </si>
  <si>
    <t>JOELHO 90 GRAUS, PVC, SERIE NORMAL, ESGOTO PREDIAL, DN 100 MM, JUNTA E LÁSTICA, FORNECIDO E INSTALADO EM RAMAL DE DESCARGA OU RAMAL DE ESGOTO SANITÁRIO. AF_12/2014</t>
  </si>
  <si>
    <t>FITA CREPE ROLO DE 25 MM X 50 M</t>
  </si>
  <si>
    <t>6.17</t>
  </si>
  <si>
    <t>JUNÇÃO SIMPLES, PVC, SERIE R, ÁGUA PLUVIAL, DN 100 X 75 MM, JUNTA ELÁSTICA, FORNECIDO E INSTALADO EM RAMAL DE ENCAMINHAMENTO. AF_12/2014</t>
  </si>
  <si>
    <t>REDUÇÃO EXCÊNTRICA, PVC, SERIE R, ÁGUA PLUVIAL, DN 75 X 50 MM, JUNTA E LÁSTICA, FORNECIDO E INSTALADO EM RAMAL DE ENCAMINHAMENTO. AF_12/2014</t>
  </si>
  <si>
    <t>BUCHA DE REDUÇÃO LONGA, PVC, SERIE R, ÁGUA PLUVIAL, DN 50 X 40 MM, JUNTA ELÁSTICA, FORNECIDO E INSTALADO EM RAMAL DE ENCAMINHAMENTO. AF_12/2014</t>
  </si>
  <si>
    <t>C.P.U.21.1.2</t>
  </si>
  <si>
    <t>PISO TATIL DE ALERTA OU DIRECIONAL DE BORRACHA, PRETO, 25 X 25 CM, E = 5 MM, PARA COLA</t>
  </si>
  <si>
    <t>INSTALAÇÕES COMBATE A INCENDIO 4° PAVIMENTO</t>
  </si>
  <si>
    <t>CONJUNTO DE MANGUEIRA PARA COMBATE A INCENDIO EM FIBRA DE POLIESTER PURA, COM 1.1/2", REVESTIDA INTERNAMENTE, COM 2 LANCES DE 15M CADA</t>
  </si>
  <si>
    <t>C.P.U -22</t>
  </si>
  <si>
    <t>PLACA COM SÍMBOLO INTERNACIONAL DE ACESSO - DIMENSÕES 20X20CM, EM AÇO INOXIDÁVEL, INFORMAÇÕES PINTADAS</t>
  </si>
  <si>
    <t xml:space="preserve">PLACA DE SINALIZACAO EM CHAPA DE ACO NUM 16 COM PINTURA REFLETIVA </t>
  </si>
  <si>
    <t>REGISTRO/VALVULA GLOBO ANGULAR 45 GRAUS EM LATAO PARA HIDRANTES DE INCÊNDIO PREDIAL DN 2.1/2, COM VOLANTE, CLASSE DE PRESSAO DE ATE 200 PSI - FORNECIMENTO E INSTALACAO</t>
  </si>
  <si>
    <t>TUBO DE AÇO GALVANIZADO COM COSTURA, CLASSE MÉDIA, DN 65 (2 1/2"), CONEXÃO ROSQUEADA, INSTALADO EM REDE DE ALIMENTAÇÃO PARA HIDRANTE - FORNECIMENTO E INSTALAÇÃO. AF_12/2015</t>
  </si>
  <si>
    <t>NIPLE, EM FERRO GALVANIZADO, DN 65 (2 1/2"), CONEXÃO ROSQUEADA, INSTALADO EM REDE DE ALIMENTAÇÃO PARA HIDRANTE - FORNECIMENTO E INSTALAÇÃO. AF_12/2015</t>
  </si>
  <si>
    <t>JOELHO 90 GRAUS, EM FERRO GALVANIZADO, DN 65 (2 1/2"), CONEXÃO ROSQUEADA, INSTALADO EM REDE DE ALIMENTAÇÃO PARA HIDRANTE - FORNECIMENTO E INSTALAÇÃO. AF_12/2015</t>
  </si>
  <si>
    <t>EXTINTOR PÓ QUIMICO ABC CAPACIDADE 8KG CONFORME NBR 9444</t>
  </si>
  <si>
    <t>C.P.U -23</t>
  </si>
  <si>
    <t>PLACA EM AÇO INOXIDÁVEL, DIMENSÕES 40X20CM, COM SÍMBOLOS (INCLUSIVE SÍMBOLO INTERNACIONAL DE ACESSO, QUANDO FOR O CASO), CARACTERES EM ALTO RELEVO, BRAILLE E PINTURA</t>
  </si>
  <si>
    <t>PLACA DE SINALIZACAO DE SEGURANCA CONTRA INCENDIO, FOTOLUMINESCENTE, QUADRADA, *20 X 20* CM, EM PVC *2* MM ANTI-CHAMAS (SIMBOLOS, CORES E PICTOGRAMAS CONFORME NBR 13434)</t>
  </si>
  <si>
    <t>PLACA DE SINALIZACAO DE SEGURANCA CONTRA INCENDIO, FOTOLUMINESCENTE, RETANGULAR, *20 X 40* CM, EM PVC *2* MM ANTI-CHAMAS (SIMBOLOS, CORES E PICTOGRAMAS CONFORME NBR 13434)</t>
  </si>
  <si>
    <t>BARRA ANTIPANICO SIMPLES, COM FECHADURA LADO OPOSTO, COR CINZA</t>
  </si>
  <si>
    <t>PINTURA ESMALTE ALTO BRILHO, DUAS DEMAOS, SOBRE SUPERFICIE METALICA</t>
  </si>
  <si>
    <t>ILUMINAÇÃO DE EMERGENCIA E DETECÇÃO E ALARME</t>
  </si>
  <si>
    <t>C.P.U - 23.1</t>
  </si>
  <si>
    <t>BARRA DE APOIO HORIZONTAL, EM AÇO INOX PARA P.N.E L = 80CM (VASO SANITÁRIO) CONFORME NBR 9050</t>
  </si>
  <si>
    <t>LUMINÁRIA DE EMERGÊNCIA - FORNECIMENTO E INSTALAÇÃO. AF_11/2017</t>
  </si>
  <si>
    <t>ELETRODUTO RÍGIDO ROSCÁVEL, PVC, DN 25 MM (3/4"), PARA CIRCUITOS TERMINAIS, INSTALADO EM FORRO - FORNECIMENTO E INSTALAÇÃO. AF_12/2015</t>
  </si>
  <si>
    <t>BARRA DE APOIO RETA, EM ACO INOX POLIDO, COMPRIMENTO 80CM, DIAMETRO MINIMO 3CM</t>
  </si>
  <si>
    <t>PARAFUSO DE ACO ZINCADO COM ROSCA SOBERBA, CABECA CHATA E FENDA SIMPLES, DIAMETRO 4,2 MM, COMPRIMENTO * 32 * MM</t>
  </si>
  <si>
    <t>CABO DE COBRE FLEXÍVEL ISOLADO, 2,5 MM², ANTI-CHAMA 450/750 V, PARA CIRCUITOS TERMINAIS - FORNECIMENTO E INSTALAÇÃO. AF_12/2015</t>
  </si>
  <si>
    <t>C.P.U - 23.1.2</t>
  </si>
  <si>
    <t>BARRA DE APOIO HORIZONTAL, EM AÇO INOX PARA P.N.E L = 70CM (VASO SANITÁRIO) CONFORME NBR 9050</t>
  </si>
  <si>
    <t>ELETRODUTO RÍGIDO ROSCÁVEL, PVC, DN 40 MM (1 1/4"), PARA CIRCUITOS TERMINAIS, INSTALADO EM FORRO - FORNECIMENTO E INSTALAÇÃO. AF_12/2015</t>
  </si>
  <si>
    <t>BUCHA DE NYLON SEM ABA S8, COM PARAFUSO DE 4,80 X 50 MM EM ACO ZINCADO COM ROSCA SOBERBA, CABECA CHATA E FENDA PHILLIPS</t>
  </si>
  <si>
    <t>BARRA DE APOIO RETA, EM ACO INOX POLIDO, COMPRIMENTO 70CM, DIAMETRO MINIMO 3 CM</t>
  </si>
  <si>
    <t>DETECTOR DE FUMAÇA OPTICO ENDEREÇAVEL VERIN OUSIMILAR</t>
  </si>
  <si>
    <t>DETECTOR DE TEMPEARTURA OPTICO ENDEREÇAVEL VERIN OUSIMILAR</t>
  </si>
  <si>
    <t>SIRENE PARA INCENDIO ENDEREÇAVEL VERIN OUSIMILAR</t>
  </si>
  <si>
    <t>ACIONADOR MANUAL ENDEREÇAVEL  TIPO "APERTE AQUI" VERIN OU SIMILAR</t>
  </si>
  <si>
    <t>C.P.U - 23.1.2.3</t>
  </si>
  <si>
    <t>BARRA DE APOIO HORIZONTAL, EM AÇO INOX PARA P.N.E L = 60CM (VASO SANITÁRIO) CONFORME NBR 9050</t>
  </si>
  <si>
    <t>C.P.U.E - 04</t>
  </si>
  <si>
    <t>CONDULETE DE PVC, TIPO E, PARA ELETRODUTO DE PVC SOLDÁVEL DN 25 MM (3/4''), APARENTE - FORNECIMENTO E INSTALAÇÃO. AF_11/2016</t>
  </si>
  <si>
    <t>BARRA DE APOIO RETA, EM ACO INOX POLIDO, COMPRIMENTO 60CM, DIAMETRO MINIMO 3 CM</t>
  </si>
  <si>
    <t>C.P.U.E - 06</t>
  </si>
  <si>
    <t>CONDULETE DE PVC, TIPO T, PARA ELETRODUTO DE PVC SOLDÁVEL DN 25 MM (3/4''), APARENTE - FORNECIMENTO E INSTALAÇÃO. AF_11/2017</t>
  </si>
  <si>
    <t>CONDULETE DE PVC, TIPO LL, PARA ELETRODUTO DE PVC SOLDÁVEL DN 25 MM (3/4''), APARENTE - FORNECIMENTO E INSTALAÇÃO. AF_11/2016</t>
  </si>
  <si>
    <t>C.P.U.E - 09</t>
  </si>
  <si>
    <t>TAMPA PARA CONDULETE, EM PVC, PARA TOMADA HEXAGONAL - FORNECIMENTO E INSTALAÇÃO</t>
  </si>
  <si>
    <t>C.P.U -24</t>
  </si>
  <si>
    <t>CORRIMÃO EM AÇO GALVANIZADO Ø=3,8CM, DUPLO, H=92CM E 70CM, CONFORME INDICADO NO ITEM 6.7.16 DA NBR 9050/2004 INCLUÍDO FUNDO ANTICORROSIVO E PINTURA ESMALTE SINTÉTICO CONFORME DETALHADO NO PROJETO</t>
  </si>
  <si>
    <t>SERRALHEIRO COM ENCARGOS COMPLEMENTARES</t>
  </si>
  <si>
    <t>CURVA 90 GRAUS PARA ELETRODUTO, PVC, ROSCÁVEL, DN 25 MM (3/4"), PARA CIRCUITOS TERMINAIS, INSTALADA EM FORRO - FORNECIMENTO E INSTALAÇÃO. AF_12/2015</t>
  </si>
  <si>
    <t>PINTOR COM ENCARGOS COMPLEMENTARES</t>
  </si>
  <si>
    <t>LUVA PARA ELETRODUTO, PVC, ROSCÁVEL, DN 25 MM (3/4"), PARA CIRCUITOS TERMINAIS, INSTALADA EM FORRO - FORNECIMENTO E INSTALAÇÃO. AF_12/2015</t>
  </si>
  <si>
    <t>CABO DE COBRE FLEXIVEL BLINDADO 2X1,5MM²</t>
  </si>
  <si>
    <t>ARGAMASSA TRAÇO 1:4 (CIMENTO E AREIA MÉDIA), PREPARO MANUAL. AF_08/2014</t>
  </si>
  <si>
    <t>TUBO ACO GALV C/ COSTURA DIN 2440/NBR 5580 CLASSE MEDIA DN 1.1/2" (40MM) E=3,25MM - 3,61KG/M</t>
  </si>
  <si>
    <t>ELETRODO REVESTIDO AWS - E7018, DIAMETRO IGUAL A 4,00 MM</t>
  </si>
  <si>
    <t>LIXA EM FOLHA PARA FERRO, NUMERO 150</t>
  </si>
  <si>
    <t>SOLVENTE DILUENTE A BASE DE AGUARRAS</t>
  </si>
  <si>
    <t>FUNDO ANTICORROSIVO A BASE DE OXIDO DE FERRO (ZARCAO), UMA DEMAO</t>
  </si>
  <si>
    <t>ORÇAMENTO RESUMO</t>
  </si>
  <si>
    <t>INFRAESTRUTURA</t>
  </si>
  <si>
    <t>C.P.U - 25</t>
  </si>
  <si>
    <t>SINALIZAÇÃO EM BRAILE EM ALUMÍNIO AUTO ADESIVO (100X30) MM COM ESP. 0,25MM - INDICA O PAVIMENTO</t>
  </si>
  <si>
    <t>FURO EM ALVENARIA PARA DIÂMETROS MAIORES QUE 40 MM E MENORES OU IGUAIS A 75 MM. AF_05/2015</t>
  </si>
  <si>
    <t>PLACA BRAILE EM ALUMINIO 25MM</t>
  </si>
  <si>
    <t>CONDULETE DE PVC, TIPO X, PARA ELETRODUTO DE PVC SOLDÁVEL DN 25 MM (3/4''), APARENTE - FORNECIMENTO E INSTALAÇÃO. AF_11/2016</t>
  </si>
  <si>
    <t>C.P.U - 26</t>
  </si>
  <si>
    <t>FAIXA ANTIDERRAPANTE AUTOADESIVA 5CM EM TODOS OS DEGRAUS DA ESCADA</t>
  </si>
  <si>
    <t>C.P.U.E - 03</t>
  </si>
  <si>
    <t>CONDULETE DE PVC, TIPO C, PARA ELETRODUTO DE PVC SOLDÁVEL DN 25 MM (3/4''), APARENTE - FORNECIMENTO E INSTALAÇÃO. AF_11/2016</t>
  </si>
  <si>
    <t>Fita antiderrapante safety-walk "3m" - l=5cm ou similar</t>
  </si>
  <si>
    <t>TOTAL ITEM (R$)</t>
  </si>
  <si>
    <t>B.D.I.</t>
  </si>
  <si>
    <t>C.P.U.E - 05</t>
  </si>
  <si>
    <t>CONDULETE DE PVC, TIPO LR, PARA ELETRODUTO DE PVC SOLDÁVEL DN 25 MM (3/4''), APARENTE - FORNECIMENTO E INSTALAÇÃO. AF_11/2016</t>
  </si>
  <si>
    <t>C.P.U - 27</t>
  </si>
  <si>
    <t>V.TOTAL(R$)</t>
  </si>
  <si>
    <t>INSTALAÇÃO DE FAIXA DE SINALIZAÇÃO VISUAL FOTOLUMINESCENTE DE DEGRAUS COM COLA</t>
  </si>
  <si>
    <t>TINTA REFLETIVA AMARELA PARA DEMARCAÇÃO</t>
  </si>
  <si>
    <t>COLA A BASE DE RESINA SINTETICA PARA CHAPA DE LAMINADO MELAMINICO</t>
  </si>
  <si>
    <t>C.P.U.E - 08</t>
  </si>
  <si>
    <t>TAMPA CEGA EM PVC PARA CONDULETE 4 X 2" - FORNECIMENTO E INSTALAÇÃO</t>
  </si>
  <si>
    <t>C.P.U - 28</t>
  </si>
  <si>
    <t>BANCADA EM GRANITO PRETO SÃO GABRIEL COM CUBA RETANGULAR PARA LAVATÓRIO CONFORME MODELO DEFINIDO EM MEMORIAL DESCRITIVO (BANHEIRO FEMININO)</t>
  </si>
  <si>
    <t>PISO EM GRANITO, POLIDO, TIPO PRETO SAO GABRIEL/ TIJUCA OU OUTROS EQUIVALENTES DA REGIAO, FORMATO MENOR OU IGUAL A 3025 CM2, E= *2* CM</t>
  </si>
  <si>
    <t>8.13</t>
  </si>
  <si>
    <t>C.P.U.E - 10</t>
  </si>
  <si>
    <t>TAMPA PARA CONDULETE, EM PVC, PARA 1 INTERRUPTOR - FORNECIMENTO E INSTALAÇÃO</t>
  </si>
  <si>
    <t>VALVULA EM METAL CROMADO PARA LAVATORIO, 1 " SEM LADRAO</t>
  </si>
  <si>
    <t xml:space="preserve">ENGATE / RABICHO FLEXIVEL INOX 1/2 " X 30 CM </t>
  </si>
  <si>
    <t>8.14</t>
  </si>
  <si>
    <t>C.P.U.E - 07</t>
  </si>
  <si>
    <t>ELETRODUTO FLEXIVEL, EM ACO GALVANIZADO, REVESTIDO EXTERNAMENTE COM PVC PRETO, DIAMETRO EXTERNO DE 25 MM (3/4"), TIPO SEALTUBO - FORNECIMENTO E INSTALAÇÃO</t>
  </si>
  <si>
    <t xml:space="preserve"> MASSA PLASTICA PARA MARMORE/GRANITO</t>
  </si>
  <si>
    <t>BUCHA DE NYLON SEM ABA S10, COM PARAFUSO DE 6,10 X 65 MM EM ACO ZINCADO COM ROSCA SOBERBA, CABECA CHATA E FENDA PHILLIPS</t>
  </si>
  <si>
    <t xml:space="preserve">REJUNTE EPOXI BRANCO </t>
  </si>
  <si>
    <t>8.15</t>
  </si>
  <si>
    <t>ELETRODUTO FLEXÍVEL CORRUGADO, PVC, DN 25 MM (3/4"), PARA CIRCUITOS TERMINAIS, INSTALADO EM FORRO - FORNECIMENTO E INSTALAÇÃO. AF_12/2015</t>
  </si>
  <si>
    <t>8.16</t>
  </si>
  <si>
    <t xml:space="preserve">ELETROCALHA PERFURADA 100 X 50  X 3000MM - FORNECIMENTO E INSTALAÇÃO </t>
  </si>
  <si>
    <t>SUPORTE MAO-FRANCESA EM ACO, ABAS IGUAIS 40 CM, CAPACIDADE MINIMA 70 KG BRANCO</t>
  </si>
  <si>
    <t xml:space="preserve">LAVATORIO/CUBA DE EMBUTIR OVAL LOUCA COR SEM LADRAO *50 X 35* CM </t>
  </si>
  <si>
    <t>8.17</t>
  </si>
  <si>
    <t>CURVA VERTICAL 100 X 50MM PARA ELETROCALHA METALICA COM ANGULO 90° - FORNECIMENTO E INSTALAÇAO</t>
  </si>
  <si>
    <t xml:space="preserve">MARMORISTA/GRANITEIRO COM ENCARGOS COMPLEMENTARES </t>
  </si>
  <si>
    <t>8.18</t>
  </si>
  <si>
    <t>EMENDA INTERNA 100 X 50MM COM BASE LISA PERFURADA PARA ELETROCALHA METALICA - FORNECIMENTO E INSTALAÇÃO</t>
  </si>
  <si>
    <t>8.19</t>
  </si>
  <si>
    <t>SUPORTE VERTICAL 100 X 50MM PARA FIXAÇÃO DE ELETROCALHA METÁLICA - FORNECIMENTO E INSTALAÇÃO</t>
  </si>
  <si>
    <t>TE HORIZONTAL 100 X 50MM COM BASE LISA PERFURADA PARA ELETROCALHA METÁLICA - FORNECIMENTO E INSTALAÇÃO</t>
  </si>
  <si>
    <t>TERMINAL 100 X 50MM PARA ELETROCALHA METÁLICA - FORNECIMENTO E INSTALAÇÃO</t>
  </si>
  <si>
    <t>C.P.U - 29</t>
  </si>
  <si>
    <t xml:space="preserve">REDUÇÃO CONCENTRICA 100 X 50MM PARA ELETROCALHA METÁLICA - FORNECIMENTO E INSTALAÇÃO </t>
  </si>
  <si>
    <t>BANCADA EM GRANITO PRETO SÃO GABRIEL COM CUBA RETANGULAR PARA LAVATÓRIO CONFORME MODELO DEFINIDO EM MEMORIAL DESCRITIVO (BANHEIRO MACULINO)</t>
  </si>
  <si>
    <t xml:space="preserve">SAÍDA HORIZONTAL PARA ELETRODUTO 3/4" - FORNECIMENTO E INSTALAÇÃO </t>
  </si>
  <si>
    <t>FIXAÇÃO DE ELETROCALHAS COM VERGALÃO (TIRANTE) COM ROSCA TOTAL 1/4" - FORNECIMENTO E INSTALAÇÃO</t>
  </si>
  <si>
    <t>PARAFUSO ROSCA SOBERBA ZINCADO CABECA CHATA FENDA SIMPLES 4,8 X 40 MM (1.1/2 ")</t>
  </si>
  <si>
    <t>PARAFUSO DE FERRO POLIDO, SEXTAVADO, COM ROSCA INTEIRA, DIAMETRO 5/16", COMPRIMENTO 3/4", COM PORCA E ARRUELA LISA LEVE</t>
  </si>
  <si>
    <t>BUCHA EM ALUMINIO, COM ROSCA, DE 3/4", PARA ELETRODUTO</t>
  </si>
  <si>
    <t>ABRACADEIRA DE NYLON PARA AMARRACAO DE CABOS, COMPRIMENTO DE *230* X *7,6* MM</t>
  </si>
  <si>
    <t>C.P.U.E - 11</t>
  </si>
  <si>
    <t>CANALETA DE ALUMÍNIO - (Ref. MULTIWAY LAB 130 -135X46X2000 OU SIMILAR) PARA INSTALAÇÃO DE TOMADA COMUM, TOMADA ESTABILIZADA E REDE ESTRUTURADA, INCLUINDO ACESSÓRIOS COMO TAMPAS, EMENDAS, CANTOS CAIXAS PARA MONTAGEM, TERMINAÇÕES, ETC.</t>
  </si>
  <si>
    <t>CABEAMENTO ELÉTRICA COMUM</t>
  </si>
  <si>
    <t>CABO DE COBRE FLEXÍVEL ISOLADO, 2,5 MM², ANTI-CHAMA 450/750 V, PARA CIRCUITOS TERMINAIS - FORNECIMENTO E INSTALAÇÃO. AF_12/2015 - COR AZUL CLARO</t>
  </si>
  <si>
    <t>CABO DE COBRE FLEXÍVEL ISOLADO, 2,5 MM², ANTI-CHAMA 450/750 V, PARA CIRCUITOS TERMINAIS - FORNECIMENTO E INSTALAÇÃO. AF_12/2015 - COR PRETA</t>
  </si>
  <si>
    <t>CABO DE COBRE FLEXÍVEL ISOLADO, 2,5 MM², ANTI-CHAMA 450/750 V, PARA CIRCUITOS TERMINAIS - FORNECIMENTO E INSTALAÇÃO. AF_12/2015 - COR VERDE</t>
  </si>
  <si>
    <t>C.P.U - 30</t>
  </si>
  <si>
    <t>CABO DE COBRE FLEXÍVEL ISOLADO, 4 MM², ANTI-CHAMA 450/750 V, PARA CIRCUITOS TERMINAIS - FORNECIMENTO E INSTALAÇÃO. AF_12/2015 - COR AZUL CLARO</t>
  </si>
  <si>
    <t>BANCADA EM GRANITO PRETO SÃO GABRIEL COM CUBA RETANGULAR PARA LAVATÓRIO CONFORME MODELO DEFINIDO EM MEMORIAL DESCRITIVO (BANHEIRO ACESSIVEL)</t>
  </si>
  <si>
    <t>CABO DE COBRE FLEXÍVEL ISOLADO, 4 MM², ANTI-CHAMA 450/750 V, PARA CIRCUITOS TERMINAIS - FORNECIMENTO E INSTALAÇÃO. AF_12/2015 - COR PRETA</t>
  </si>
  <si>
    <t>CABO DE COBRE FLEXÍVEL ISOLADO, 4 MM², ANTI-CHAMA 450/750 V, PARA CIRCUITOS TERMINAIS - FORNECIMENTO E INSTALAÇÃO. AF_12/2015 - COR VERDE</t>
  </si>
  <si>
    <t>TERMINAL A COMPRESSAO EM COBRE ESTANHADO PARA CABO 2,5 MM2, 1 FURO E 1 COMPRESSAO, PARA PARAFUSO DE FIXACAO M5</t>
  </si>
  <si>
    <t>TERMINAL A COMPRESSAO EM COBRE ESTANHADO PARA CABO 4 MM2, 1 FURO E 1 COMPRESSAO, PARA PARAFUSO DE FIXACAO M5</t>
  </si>
  <si>
    <t>FITA ISOLANTE ADESIVA ANTICHAMA, USO ATE 750 V, EM ROLO DE 19 MM X 20 M</t>
  </si>
  <si>
    <t>FITA ISOLANTE DE BORRACHA AUTOFUSAO, USO ATE 69 KV (ALTA TENSAO)</t>
  </si>
  <si>
    <t>INTERRUPTOR SIMPLES (1 MÓDULO), 10A/250V, INCLUINDO SUPORTE E PLACA - FORNECIMENTO E INSTALAÇÃO. AF_12/2015</t>
  </si>
  <si>
    <t>INTERRUPTOR SIMPLES (2 MÓDULOS), 10A/250V, INCLUINDO SUPORTE E PLACA - FORNECIMENTO E INSTALAÇÃO. AF_12/2015</t>
  </si>
  <si>
    <t>INTERRUPTOR SIMPLES (1 MÓDULO) COM 1 TOMADA DE EMBUTIR 2P+T 10 A, INCLUINDO SUPORTE E PLACA - FORNECIMENTO E INSTALAÇÃO. AF_12/2015</t>
  </si>
  <si>
    <t>TOMADA MÉDIA DE EMBUTIR (1 MÓDULO), 2P+T 10 A, INCLUINDO SUPORTE E PLACA - FORNECIMENTO E INSTALAÇÃO. AF_12/2015</t>
  </si>
  <si>
    <t>TOMADA ALTA DE EMBUTIR (1 MÓDULO), 2P+T 20 A, INCLUINDO SUPORTE E PLACA - FORNECIMENTO E INSTALAÇÃO. AF_12/2015</t>
  </si>
  <si>
    <t>SENSOR DE PRESENÇA COM FOTOCÉLULA, FIXAÇÃO EM TETO - FORNECIMENTO E INSTALAÇÃO. AF_11/2017</t>
  </si>
  <si>
    <t>LUMINÁRIA TIPO CALHA, DE EMBUTIR, COM 2 LÂMPADAS TUBULARES T8 LED - FORNECIMENTO E INSTALAÇÃO. AF_11/2017</t>
  </si>
  <si>
    <t>C.P.U - 31</t>
  </si>
  <si>
    <t>BANCADA EM GRANITO PRETO SÃO GABRIEL COM CUBA RETANGULAR PARA LAVATÓRIO CONFORME MODELO DEFINIDO EM MEMORIAL DESCRITIVO (BANHEIRO PRIVATIVO)</t>
  </si>
  <si>
    <t>C.P.U.E - 12</t>
  </si>
  <si>
    <t>LUMINARIA DE EMBUTIR EM CHAPA DE AÇO PARA 4 LAMPADAS TUBULARES T8 LED 60X60 ALETADA</t>
  </si>
  <si>
    <t>MASSA PLASTICA PARA MARMORE/GRANITO</t>
  </si>
  <si>
    <t>REDE ELETRICA ESTABILIZADA</t>
  </si>
  <si>
    <t>TOMADA BAIXA DE EMBUTIR (1 MÓDULO), 2P+T 10 A, INCLUINDO SUPORTE E PLACA - FORNECIMENTO E INSTALAÇÃO. AF_12/2015</t>
  </si>
  <si>
    <t>CABO DE COBRE PP 4 X 2,5MM² 750/750V - FORNECIMENTO E INSTALAÇÃO</t>
  </si>
  <si>
    <t>C.P.U - 32</t>
  </si>
  <si>
    <t>TORNEIRA HIDROGERADORA CONFORME MODELO ESPECIFCADO NO MEMORIAL DESCRITIVO</t>
  </si>
  <si>
    <t>C.P.U.E - 13</t>
  </si>
  <si>
    <t>INSTALAÇÃO DO NO-BREAK</t>
  </si>
  <si>
    <t>Torneira com sensor e hidrogeradora, Decalux, referência: 1186.C.SLX.HG, Deca ou similar</t>
  </si>
  <si>
    <t xml:space="preserve">FITA VEDA ROSCA EM ROLOS DE 18 MM X 10 M (L X C) </t>
  </si>
  <si>
    <t>ENCANADOR OU BOMBEIRO HIDRÁULICO COM ENCARGOS COMPLEMENTARES</t>
  </si>
  <si>
    <t>REVESTIMENTOS 4º PAVIMENTO</t>
  </si>
  <si>
    <t>C.P.U - 33</t>
  </si>
  <si>
    <t>BANCADA EM GRANITO PRETO SÃO GABRIEL COM CUBA RETANGULAR ( CUBA SIMPLES - CS 50 - DIMENSÕES: 50 X 40 X 17CM - MEKAL OU SIMILIAR)  CONFORME MODELO DEFINIDO EM MEMORIAL DESCRITIVO (COPA)</t>
  </si>
  <si>
    <t>PREPAROS</t>
  </si>
  <si>
    <t>CHAPISCO APLICADO EM ALVENARIAS E ESTRUTURAS DE CONCRETO INTERNAS, COM MISTURADOR 300 KG. AF_06/2014</t>
  </si>
  <si>
    <t xml:space="preserve">VALVULA EM METAL CROMADO PARA PIA AMERICANA 3.1/2 X 1.1/2 " </t>
  </si>
  <si>
    <t>MASSA ÚNICA, PARA RECEBIMENTO DE PINTURA, EM ARGAMASSA TRAÇO 1:2:8, PREPARO MECÂNICO COM BETONEIRA 400L, APLICADA MANUALMENTE EM FACES INTER
 NAS DE PAREDES, ESPESSURA DE 20MM, COM EXECUÇÃO DE TALISCAS. AF_06/2014</t>
  </si>
  <si>
    <t>CONTRAPISO EM ARGAMASSA PRONTA, PREPARO MECÂNICO COM MISTURADOR 300 KG, APLICADO EM ÁREAS SECAS SOBRE LAJE, ADERIDO, ESPESSURA 3CM. AF_06/2014</t>
  </si>
  <si>
    <t xml:space="preserve">CUBA SIMPLES - CS 50 - DIMENSÕES: 50 X 40 X 17CM </t>
  </si>
  <si>
    <t>CONTRAPISO EM ARGAMASSA TRAÇO 1:4 (CIMENTO E AREIA), PREPARO MECÂNICO COM BETONEIRA 400 L, APLICADO EM ÁREAS SECAS SOBRE LAJE, ADERIDO, ESPESSURA 2CM. AF_06/2014</t>
  </si>
  <si>
    <t>C.P.U - 34</t>
  </si>
  <si>
    <t>TORNEIRA CROMADA DE MESA COM FILTRO CONFORME MODELO DEFINIDO EM MEMORIAL DESCRITIVO</t>
  </si>
  <si>
    <t>Torneira de parede com filtro para cozinha. Deca Twin - referência 1148.C - Deca ou similar</t>
  </si>
  <si>
    <t>PAREDE</t>
  </si>
  <si>
    <t>REVESTIMENTO CERÂMICO PARA PAREDE COM PLACAS TIPO PORCELANATO DE DIMENSÕES 33,5X60 CM APLICADA EM AMBIENTES DE ÁREA ENTRE 5 M² E 10 M². AF_06/2014</t>
  </si>
  <si>
    <t>C.P.U.E - 01</t>
  </si>
  <si>
    <t>INSTALAÇÃO DE AR CONDICIONADO DO TIPO VRF MULTISPLIT INVERTER COM CAPACIDADE MÍNIMA DE 8 UNIDADES INSTALADO NA COBERTURA DO EDIFÍCIO, EXECUÇÃO DE SISTEMA FRIGORÍGENO ATÉ 50 M, INSTALAÇÃO DE UNIDADES (HY WALL E MINI-CASSETES) ATÉ 18.000 BTU, INSTALAÇÃO DE BOMBAS PARA DRENO DE EQUIP. HY WALL (SE NECESSÁRIO) - MÃO DE OBRA</t>
  </si>
  <si>
    <t>DIVISORIA EM MADEIRA COMPENSADA RESINADA ESPESSURA 6MM, ESTRUTURADA EM MADEIRA DE LEI 3"X3 ( PARA REVESTIMENTO DA PAREDE)</t>
  </si>
  <si>
    <t>PISO</t>
  </si>
  <si>
    <t>MONTADOR ELETROMECÂNICO COM ENCARGOS COMPLEMENTARES</t>
  </si>
  <si>
    <t>PISO VINÍLICO SEMI-FLEXÍVEL EM PLACAS, PADRÃO LISO, ESPESSURA 3,2 MM, FIXADO COM COLA. AF_06/2018</t>
  </si>
  <si>
    <t>VALOR DA OBRA.................................................................................:</t>
  </si>
  <si>
    <t>AJUDANTE ESPECIALIZADO COM ENCARGOS COMPLEMENTARES</t>
  </si>
  <si>
    <t>ELETRICISTA COM ENCARGOS COMPLEMENTARES</t>
  </si>
  <si>
    <t>PISO EM GRANITO, TIPO PRETO SAO GABRIEL LEVIGADO - ESCADAS</t>
  </si>
  <si>
    <t>AUXILIAR DE ELETRICISTA COM ENCARGOS COMPLEMENTARES</t>
  </si>
  <si>
    <t>RODAPE EM MADEIRA, ALTURA 7CM, FIXADO COM COLA</t>
  </si>
  <si>
    <t>BONIFICAÇÃO E DESPESAS INDIRETAS - B.D.I. ...............................:</t>
  </si>
  <si>
    <t>RODAPÉ EM GRANITO PRETO SAO GABRIEL ALTURA 10CM POLIDO</t>
  </si>
  <si>
    <t>VALOR TOTAL DA OBRA.....................................................................:</t>
  </si>
  <si>
    <t>9.13</t>
  </si>
  <si>
    <t>ESQUADRIAS 4º PAVIMENTO</t>
  </si>
  <si>
    <t>C.P.U.E - 02</t>
  </si>
  <si>
    <t>PORTAS</t>
  </si>
  <si>
    <t xml:space="preserve">P01 - PORTA CORTA-FOGO 90X210X4CM - FORNECIMENTO E INSTALAÇÃO. AF_08/2015 </t>
  </si>
  <si>
    <t>P02 - PORTA DE MADEIRA REVESTIDA COM LAMINADO AMADEIRADO, SEMI-OCA (LEVE OU MÉDIA), 90X210CM, ESPESSURA DE 3,5CM, INCLUSO DOBRADIÇAS E GUARNIÇÕES - FORNECIMENTO E INSTALAÇÃO. AF_08
/2015</t>
  </si>
  <si>
    <t>BUCHA DE NYLON SEM ABA S6, COM PARAFUSO DE 4,20 X 40 MM EM ACO ZINCADO COM ROSCA SOBERBA, CABECA CHATA E FENDA PHILLIPS</t>
  </si>
  <si>
    <t>CONDULETE EM PVC, TIPO "C", SEM TAMPA, DE 3/4"</t>
  </si>
  <si>
    <t>P04- PORTA DE VIDRO SERIGRAFADO, 0,6X1,60M, ESPESSURA 10MM, INCLUSIVE ACESSORIOS E TARJETA LIXE/OCUPADO</t>
  </si>
  <si>
    <t>P05 - PORTA DE CORRER, DIM: 100X210 CM, COM PUXADOR VERTICAL E PROTEÇÃO NA FACE INFERIOR COM CHAPA DE PROTEÇÃO  METÁLICA</t>
  </si>
  <si>
    <t>CONDULETE EM PVC, TIPO "E", SEM TAMPA, DE 3/4"</t>
  </si>
  <si>
    <t>BARRA ANTIPANICO SIMPLES, COM MAÇANETA E FECHADURA LADO OPOSTO, COR CINZA,CONFORME NRB 9050</t>
  </si>
  <si>
    <t>FECHADURA DE EMBUTIR COM CILINDRO, EXTERNA, COMPLETA, ACABAMENTO PADRÃO MÉDIO, INCLUSO EXECUÇÃO DE FURO - FORNECIMENTO E INSTALAÇÃO. AF_08/2015</t>
  </si>
  <si>
    <t>FECHADURA DE EMBUTIR PARA PORTA DE BANHEIRO, COMPLETA, ACABAMENTO PADRÃO MÉDIO, INCLUSO EXECUÇÃO DE FURO - FORNECIMENTO E INSTALAÇÃO. AF_08/2015</t>
  </si>
  <si>
    <t>CONDULETE EM PVC, TIPO "LR", SEM TAMPA, DE 3/4"</t>
  </si>
  <si>
    <t>JANELAS</t>
  </si>
  <si>
    <t>PUXADOR CENTRAL PARA ESQUADRIAS DE ALUMINIO</t>
  </si>
  <si>
    <t>CONDULETE EM PVC, TIPO "T", SEM TAMPA, DE 3/4"</t>
  </si>
  <si>
    <t>FORNECIMENTO E INSTALAÇÃO DE FOLHAS DE VIDRO FALTANTES NAS ESQUADRIAS DE JANELA</t>
  </si>
  <si>
    <t>10.13</t>
  </si>
  <si>
    <t xml:space="preserve">FORNECIMENTO E INSTALAÇÃO DE PELÍCULA DE PROTEÇÃO SOLAR (INSULFILM) NOS VIDROS DE JANELA </t>
  </si>
  <si>
    <t>FIXAÇÃO DE TUBOS HORIZONTAIS DE PVC, CPVC OU COBRE DIÂMETROS MENORES O U IGUAIS A 40 MM OU ELETROCALHAS ATÉ 150MM DE LARGURA, COM ABRAÇADEIRA METÁLICA RÍGIDA TIPO D 1/2, FIXADA EM PERFILADO EM LAJE. AF_05/2015</t>
  </si>
  <si>
    <t xml:space="preserve">ELETRODUTO FLEXIVEL, EM ACO GALVANIZADO, REVESTIDO EXTERNAMENTE COM PVC PRETO, DIAMETRO EXTERNO DE 25 MM (3/4"), TIPO SEALTUBO </t>
  </si>
  <si>
    <t>FORRO 4º PAVIMENTO</t>
  </si>
  <si>
    <t>TAMPA CEGA EM PVC PARA CONDULETE 4 X 2"</t>
  </si>
  <si>
    <t>FORRO DE FIBRA MINERAL EM PLACAS DE 625 X 625 MM, E = 15 MM, BORDA RETA, COM PINTURA ANTIMOFO, APOIADO EM PERFIL DE ACO GALVANIZADO COM 24 MM DE BASE - INSTALADO - MODELO DEFINIDO NO MEMORIAL DESCRITIVO</t>
  </si>
  <si>
    <t>FORRO EM DRYWALL, PARA AMBIENTES COMERCIAIS, INCLUSIVE ESTRUTURA DE FIXAÇÃO. AF_05/2017_P (ESCADAS)</t>
  </si>
  <si>
    <t>TAMPA PARA CONDULETE, EM PVC, PARA TOMADA HEXAGONAL</t>
  </si>
  <si>
    <t>ADEQUAÇÕES DE ACESSIBILIDADE E ESCADA 4º PAVIMENTO</t>
  </si>
  <si>
    <t>TAMPA PARA CONDULETE, EM PVC, PARA 1 INTERRUPTOR</t>
  </si>
  <si>
    <t>MAPA TÁTIL (70X40CM) E PEDESTAL EM AÇO INOXIDÁVEL, COM INFORMAÇÕES EM BRAILLE, RELEVO E PINTURA</t>
  </si>
  <si>
    <t>C.P.U.E - 14</t>
  </si>
  <si>
    <t>INSTALAÇÃO DO SISTEMA ESTRUTURADO INCLUINDO ADEQUAÇÕES E CONFECÇÕES DE TUBULAÇÕES, ADEQUAÇÕES EM MOBILIÁRIOS, INSTALAÇÃO DE UNIDADES E TESTES NO SISTEMA</t>
  </si>
  <si>
    <t>C.P.U.E - 15</t>
  </si>
  <si>
    <t>MONTAGEM DE RACK DE PISO 19'X16U INCLUSIVE ACESSÓRIOS E LIGAÇÕES</t>
  </si>
  <si>
    <t>INSTALAÇÃO DE FAIXA ( 3CM X 10CM )DE SINALIZAÇÃO VISUAL FOTOLUMINESCENTE DE DEGRAUS COM COLA</t>
  </si>
  <si>
    <t>C.P.U.E - 16</t>
  </si>
  <si>
    <t>CERTIFICAÇÃO DA FIBRA OPTICA</t>
  </si>
  <si>
    <t>ELETROTÉCNICO COM ENCARGOS COMPLEMENTARES</t>
  </si>
  <si>
    <t>IMPERMEABILIZAÇÃO 4 º PAVIMENTO</t>
  </si>
  <si>
    <t>C.P.U.E - 17</t>
  </si>
  <si>
    <t>CERTIFICAÇÃO DA REDE ESTRUTURADA</t>
  </si>
  <si>
    <t>IMPERMEABILIZAÇÃO DE SUPERFÍCIE COM IMPERMEABILIZANTE SEMI-FLEXIVEL (MAI), 3 DEMÃOS. AF_06/2018 (BANHEIROS E COPA)</t>
  </si>
  <si>
    <t>PINTURAS 4º PAVIMENTO</t>
  </si>
  <si>
    <t>APLICAÇÃO E LIXAMENTO DE MASSA LÁTEX EM PAREDES, DUAS DEMÃOS. AF_06/2014</t>
  </si>
  <si>
    <t>APLICAÇÃO MANUAL DE PINTURA COM TINTA LÁTEX ACRÍLICA EM PAREDES, DUAS DEMÃOS. AF_06/2014</t>
  </si>
  <si>
    <t>TETO</t>
  </si>
  <si>
    <t>APLICAÇÃO MANUAL DE PINTURA COM TINTA LÁTEX ACRÍLICA EM TETO, DUAS DEMÃOS. AF_06/2014 (ESCADAS E SALA TÉCNICA)</t>
  </si>
  <si>
    <t>APLICAÇÃO E LIXAMENTO DE MASSA LÁTEX EM TETO, UMA DEMÃO. AF_06/2014 (ESCADAS E SALA TÉCNICA)</t>
  </si>
  <si>
    <t>APLICACAO DE TINTA A BASE DE EPOXI SOBRE PISO (SALA TÉCNICA)</t>
  </si>
  <si>
    <t>ESQUADRIAS METALICAS</t>
  </si>
  <si>
    <t>PINTURA ESMALTE ACETINADO, DUAS DEMAOS, SOBRE SUPERFICIE METALICA ( PORTA CORTA FOGO)</t>
  </si>
  <si>
    <t>ACESSÓRIOS 4º PAVIMENTO</t>
  </si>
  <si>
    <t>VASO SANITARIO SIFONADO CONVENCIONAL COM LOUÇA BRANCA, INCLUSO CONJUNTO DE LIGAÇÃO PARA BACIA SANITÁRIA AJUSTÁVEL - FORNECIMENTO E INSTALAÇÃO. AF_10/2016</t>
  </si>
  <si>
    <t>VASO SANITARIO SIFONADO CONVENCIONAL PARA PCD SEM FURO FRONTAL COM LOUÇA BRANCA SEM ASSENTO - FORNECIMENTO E INSTALAÇÃO. AF_10/2016</t>
  </si>
  <si>
    <t>VALVULA DESCARGA 1.1/2" COM REGISTRO, ACABAMENTO EM METAL CROMADO - FORNECIMENTO E INSTALACAO</t>
  </si>
  <si>
    <t>MICTORIO SIFONADO DE LOUCA BRANCA COM PERTENCES, COM REGISTRO DE PRESSAO 1/2" COM CANOPLA CROMADA ACABAMENTO SIMPLES E CONJUNTO PARA FIXACAO - FORNECIMENTO E INSTALACAO (VALVULA COM MODELO DEFINIDO EM MEMORIAL DESCRITIVO)</t>
  </si>
  <si>
    <t>BANCADA EM GRANITO PRETO SÃO GABRIEL COM CUBA RETANGULAR PARA LAVATÓRIO CONFORME MODELO DEFINIDO EM MEMORIAL DESCRITIVO (BANHEIRO MASCULINO)</t>
  </si>
  <si>
    <t>BANCADA EM GRANITO PRETO SÃO GABRIEL COM CUBA QUADRADA PARA LAVATÓRIO CONFORME MODELO DEFINIDO EM MEMORIAL DESCRITIVO (BANHEIRO ACESSÍVEL)</t>
  </si>
  <si>
    <t>ESPELHO CRISTAL, ESPESSURA 4MM, COM PARAFUSOS DE FIXACAO, SEM MOLDURA</t>
  </si>
  <si>
    <t>SABONETEIRA PLASTICA TIPO DISPENSER PARA SABONETE LIQUIDO COM RESERVATORIO 800 A 1500 ML, INCLUSO FIXAÇÃO. AF_10/2016</t>
  </si>
  <si>
    <t>BANCADA EM GRANITO PRETO SÃO GABRIEL COM CUBA RETANGULAR ( CUBA SIMPLES - CS 50 - DIMENSÕES: 50 X 40 X 17CM - MEKAL OU SIMILIAR), INCLUI VALVULA METÁLICA CROMADO PARA PIA E ENGATE FLEXIVEL INOX  CONFORME MODELO DEFINIDO EM MEMORIAL DESCRITIVO (COPA)</t>
  </si>
  <si>
    <t>TANQUE DE LOUÇA BRANCA COM COLUNA, 30L OU EQUIVALENTE, INCLUSO SIFÃO FLEXÍVEL EM PVC, VÁLVULA METÁLICA E TORNEIRA DE METAL CROMADO PADRÃO MÉDIO - FORNECIMENTO E INSTALAÇÃO. AF_12/2013 (TORNEIRA CONFORME DEFINIDO EM MEMORIAL DESCRITIVO)</t>
  </si>
  <si>
    <t>SIFÃO DO TIPO GARRAFA EM METAL CROMADO 1 X 1.1/2" - FORNECIMENTO E INSTALAÇÃO. AF_12/2013</t>
  </si>
  <si>
    <t>TOALHEIRO PLASTICO TIPO DISPENSER PARA PAPEL TOALHA INTERFOLHADO</t>
  </si>
  <si>
    <t>ASSENTO SANITARIO DE PLASTICO, AP60 LINHA CARRARA/NUOVA/DUNA, DECA OU SIMILAR</t>
  </si>
  <si>
    <t xml:space="preserve">CANTONEIRA DE ALUMINIO 2"X2", PARA PROTECAO DE QUINA DE PAREDE </t>
  </si>
  <si>
    <t>INSTALAÇÕES PARA CLIMATIZAÇÃO 4° PAVIMENTO</t>
  </si>
  <si>
    <t>REVISÃO DE INSTALAÇÃO DE SISTEMA DE EXAUSTÃO PARA AR VRF</t>
  </si>
  <si>
    <t>ABRACADEIRA DE NYLON PARA AMARRACAO DE CABOS, COMPRIMENTO DE 390 X *4,6* MM</t>
  </si>
  <si>
    <t>ABRACADEIRA EM ACO PARA AMARRACAO DE ELETRODUTOS, TIPO D, COM 1 1/2" E PARAFUSO DE FIXACAO</t>
  </si>
  <si>
    <t>ABRACADEIRA EM ACO PARA AMARRACAO DE ELETRODUTOS, TIPO D, COM 1" E PARAFUSO DE FIXACAO</t>
  </si>
  <si>
    <t>ABRACADEIRA EM ACO PARA AMARRACAO DE ELETRODUTOS, TIPO D, COM 3/4" E PARAFUSO DE FIXACAO</t>
  </si>
  <si>
    <t>AMORTECEDOR DE VIBRAÇÃO</t>
  </si>
  <si>
    <t>CABO DE COBRE, FLEXIVEL, CLASSE 4 OU 5, ISOLACAO EM PVC/A, ANTICHAMA BWF-B, 1 CONDUTOR, 450/750 V, SECAO NOMINAL 16 MM2 - COR AZUL CLARA</t>
  </si>
  <si>
    <t>CABO DE COBRE, FLEXIVEL, CLASSE 4 OU 5, ISOLACAO EM PVC/A, ANTICHAMA BWF-B, 1 CONDUTOR, 450/750 V, SECAO NOMINAL 16 MM2 - COR PRETA</t>
  </si>
  <si>
    <t>CABO DE COBRE, FLEXIVEL, CLASSE 4 OU 5, ISOLACAO EM PVC/A, ANTICHAMA BWF-B, 1 CONDUTOR, 450/750 V, SECAO NOMINAL 16 MM2 - COR VERDE</t>
  </si>
  <si>
    <t>CABO DE COBRE ISOLADO PP 3X1,5MM², ANTICHAMA 450/750V, PARA CIRCUITOS TERMINAIS - FORNECIMENTO E INSTALAÇÃ3</t>
  </si>
  <si>
    <t>CABO DE COBRE ISOLADO PP 3X2,5MM², ANTICHAMA 450/750V, PARA CIRCUITOS TERMINAIS - FORNECIMENTO E INSTALAÇÃO</t>
  </si>
  <si>
    <t>DEPOSITO PROVISORIO DOS DRENOS - CAIXA DE GORDURA EM PVC, DIAMETRO MINIMO 300 MM, DIAMETRO DE SAIDA 100 MM, CAPACIDADE APROXIMADA 18 LITROS, COM TAMPA</t>
  </si>
  <si>
    <t>PARAFUSO DE ACO TIPO CHUMBADOR PARABOLT, DIAMETRO 3/8", COMPRIMENTO 75 MM</t>
  </si>
  <si>
    <t>CONDULETE EM PVC, TIPO "T", SEM TAMPA, DE 1"</t>
  </si>
  <si>
    <t>CONDULETE EM PVC, TIPO "LL", SEM TAMPA, DE 1/2" OU 3/4"</t>
  </si>
  <si>
    <t>CONECTOR DE ALUMINIO TIPO PRENSA CABO, BITOLA 3/4", PARA CABOS DE DIAMETRO DE 17,5 A 20 MM</t>
  </si>
  <si>
    <t>CURVA 90 GRAUS, LONGA, DE PVC RIGIDO ROSCAVEL, DE 3/4", PARA ELETRODUTO</t>
  </si>
  <si>
    <t>CURVA 90 GRAUS, LONGA, DE PVC RIGIDO ROSCAVEL, DE 1", PARA ELETRODUTO</t>
  </si>
  <si>
    <t>CURVA 90 GRAUS, LONGA, DE PVC RIGIDO ROSCAVEL, DE 1 1/2", PARA ELETRODUTO</t>
  </si>
  <si>
    <t>LUVA EM PVC RIGIDO ROSCAVEL, DE 3/4", PARA ELETRODUTO</t>
  </si>
  <si>
    <t>LUVA EM PVC RIGIDO ROSCAVEL, DE 1 1/2", PARA ELETRODUTO</t>
  </si>
  <si>
    <t>LUVA EM PVC RIGIDO ROSCAVEL, DE 1", PARA ELETRODUTO</t>
  </si>
  <si>
    <t>BUCHA DE REDUCAO PVC ROSCAVEL, 1" X 3/4"</t>
  </si>
  <si>
    <t>DISJUNTOR TERMOMAGNETICO TRIPOLAR 125A</t>
  </si>
  <si>
    <t>ELETRODUTO DE PVC RIGIDO ROSCAVEL DE 3/4 ", SEM LUVA</t>
  </si>
  <si>
    <t>ELETRODUTO DE PVC RIGIDO ROSCAVEL DE 1 ", SEM LUVA</t>
  </si>
  <si>
    <t>ELETRODUTO DE PVC RIGIDO ROSCAVEL DE 1 1/2 ", SEM LUVA</t>
  </si>
  <si>
    <t>TUBO ACO GALVANIZADO COM COSTURA, CLASSE LEVE, DN 50 MM ( 2"), E = 3,00 MM, *4,40*KG/M (NBR 5580)</t>
  </si>
  <si>
    <t>FITA DE ALUMINIO PARA PROTECAO DO CONDUTOR LARGURA 10 MM</t>
  </si>
  <si>
    <t>PARAFUSO FRANCES ZINCADO, DIAMETRO 1/2'', COMPRIMENTO 2'', COM PORCA E ARRUELA</t>
  </si>
  <si>
    <t>PARAFUSO ZINCADO, SEXTAVADO, COM ROSCA INTEIRA, DIAMETRO 1/4", COMPRIMENTO 1/2"</t>
  </si>
  <si>
    <t>PARAFUSO ZINCADO, SEXTAVADO, COM ROSCA INTEIRA, DIAMETRO 3/8", COMPRIMENTO 2"</t>
  </si>
  <si>
    <t>TE HORIZONTAL 100X50MM PARA ELETROCALHA METALICA</t>
  </si>
  <si>
    <t>BOMBA DE REMOÇÃO PARA DRENO DE AR COND., COM CONTROLE DE NÍVEL, CAPACIDADE ATÉ 60.000 BTU, 220 V</t>
  </si>
  <si>
    <t>KIT LINHA FRIGORIGENA PARA VRF, PARA APRELHOS ATE 18000 BTU'S</t>
  </si>
  <si>
    <t>LINHA FRIGORIGENA PARA VRF, APARA APARELHOS 18000 BTU'S</t>
  </si>
  <si>
    <t xml:space="preserve">PORCA FLANGEADA (LATÃO)  PARA TUBO DE COBRE </t>
  </si>
  <si>
    <t>ESPUMA EXPANSIVA DE POLIURETANO, APLICACAO MANUAL - 500 ML</t>
  </si>
  <si>
    <t>TUBO PVC, SOLDAVEL, DN 25 MM, AGUA FRIA (NBR-5648)</t>
  </si>
  <si>
    <t>TE SOLDAVEL, PVC, 90 GRAUS, 25 MM, PARA AGUA FRIA PREDIAL (NBR 5648)</t>
  </si>
  <si>
    <t>JOELHO PVC, SOLDAVEL, 90 GRAUS, 25 MM, PARA AGUA FRIA PREDIAL</t>
  </si>
  <si>
    <t>LUVA PVC SOLDAVEL, 25 MM, PARA AGUA FRIA PREDIAL</t>
  </si>
  <si>
    <t>CRONOGRAMA FÍSICO FINANCEIRO</t>
  </si>
  <si>
    <t>INSTALAÇÕES CABEAMENTO ESTRUTURADO 4º PAVIMENTO</t>
  </si>
  <si>
    <t>% DO ITEM</t>
  </si>
  <si>
    <t>VALOR (R$) COM BDI</t>
  </si>
  <si>
    <t>MÊS 1</t>
  </si>
  <si>
    <t>MÊS 2</t>
  </si>
  <si>
    <t>MÊS 3</t>
  </si>
  <si>
    <t>MÊS 4</t>
  </si>
  <si>
    <t>MÊS 5</t>
  </si>
  <si>
    <t>MÊS 6</t>
  </si>
  <si>
    <t>CABO DE COBRE PP 4 X 6,00MM²</t>
  </si>
  <si>
    <t>CABO MULTIPOLAR DE COBRE, FLEXIVEL, CLASSE 4 OU 5, ISOLACAO EM HEPR, COBERTURA EM PVC-ST2, ANTICHAMA BWF-B, 0,6/1 KV, 3 CONDUTORES DE 1,5 MM2</t>
  </si>
  <si>
    <t>CABO DE PAR TRANCADO UTP, 4 PARES, CATEGORIA 6 FURUKAWA OU SIMILAR</t>
  </si>
  <si>
    <t>DISTRIBUIDOR INTERNO OPTICO - D.I.O FURUKAWA OU SIMILAR</t>
  </si>
  <si>
    <t>FONTE DE ALIMENTAÇÃO 12V/2A GILSON OU SIMILAR</t>
  </si>
  <si>
    <t>GUIA DE CABOS FECHADO 19" 1U</t>
  </si>
  <si>
    <t>PAINEL DE FECHAMENTO 19"</t>
  </si>
  <si>
    <t>17.13</t>
  </si>
  <si>
    <t>PATCH PANEL 24 PORTAS, CATEGORIA 6 - FORNECIMENTO E INSTALAÇÃO. AF_03/2018</t>
  </si>
  <si>
    <t>17.14</t>
  </si>
  <si>
    <t>REGUA COM 12 TOMADAS 2P + T PARA FIXAÇÃO EM GABINETE 19"</t>
  </si>
  <si>
    <t>17.15</t>
  </si>
  <si>
    <t>SENSOR DE TERMICO PARA ACIONAMENTO VENTILADOR TETO</t>
  </si>
  <si>
    <t>17.16</t>
  </si>
  <si>
    <t>TOMADA DE REDE RJ45 - FORNECIMENTO E INSTALAÇÃO. AF_03/2018</t>
  </si>
  <si>
    <t>17.17</t>
  </si>
  <si>
    <t>PATCH CORDS 110/RJ45 DE 1,50M</t>
  </si>
  <si>
    <t>17.18</t>
  </si>
  <si>
    <t>CONECTOR DE FIBRA OPTICA DO TIPO SC, COMPATIVEL COM ESPECIFICAÇÕES DA NORMA ANSI/EIA/TIA-568-C.X E IEC61.754-4 (TIPO SC), COMPATIVEL COM FIBRA OPTICA MULTIMODO 50/125 FEMEA</t>
  </si>
  <si>
    <t xml:space="preserve">VENTILADOR DE TETO PARA RACK </t>
  </si>
  <si>
    <t>CONECTOR MACHO RJ - 45, CATEGORIA 6</t>
  </si>
  <si>
    <t>SERVIÇOS FINAIS 4° PAVIMENTO</t>
  </si>
  <si>
    <t>LIMPEZA FINAL DA OBRA</t>
  </si>
  <si>
    <t>ELABORAÇÃO DE PROJETO "AS BUILT" - ARQUITETO DE OBRA JUNIOR COM ENCARGOS COMPLEMENTARES</t>
  </si>
  <si>
    <t>PLACA DE INAUGURACAO EM BRONZE *35X 50*CM</t>
  </si>
  <si>
    <t>EQUIPAMENTOS 4° PAVIMENTO</t>
  </si>
  <si>
    <t>CENTRAL DE ALARME ENDEREVÁVEL DE INCENDIO COM SISTEMA ATE 250 DISPOSITIVOS MARCA VERIN OU SIMILAR</t>
  </si>
  <si>
    <t>CONVERSOR DE MÍDIA RJ-45 PARA FIBRA OPTICA, COM UMA PORTA RJ-45 1000 BASE T, UMA PORTA PARA FIBRA OPTICA 1000 BASE SX MULTIMODO (50/125 OU 62,5/125) PARA CONECTOR SC, COM LED EM SEU CORPO</t>
  </si>
  <si>
    <t>SWITCH 24 PORTAS 10/100 MPBS + 2P10-100-1000 BT</t>
  </si>
  <si>
    <t>RACK FECHADO TIPO ARMARIO 19" X 42U X 680MM</t>
  </si>
  <si>
    <t>NO BREAK 10KVA, TRIFÁSICO 380/380V</t>
  </si>
  <si>
    <t>AR-CONDICIONADO QUENTE/FRIO SPLIT CASSETE (TETO) 4 VIAS 18000 BTU/H</t>
  </si>
  <si>
    <t xml:space="preserve">CONDENSADORA TIPO VRF PARA 8 UNIDADES DE 18.000 BTU'S </t>
  </si>
  <si>
    <t>MODULO REMOTO TCP IP COM CONCENTRADOR ATRAVES DE REDE ETERNET 10DBI 300MBS</t>
  </si>
  <si>
    <t>VALOR TOTAL DO 4° PAVIMENTO...................................................:</t>
  </si>
  <si>
    <t>7° PAVIMENTO</t>
  </si>
  <si>
    <t>SERVIÇOS PRELIMINARES 7º PAVIMENTO</t>
  </si>
  <si>
    <t>PAREDES E DIVISÓRIAS 7° PAVIMENTO</t>
  </si>
  <si>
    <t>INSTALAÇÕES HIDROSSANITÁRIAS 7° PAVIMENTO</t>
  </si>
  <si>
    <t>REVESTIMENTOS 7º PAVIMENTO</t>
  </si>
  <si>
    <t>25.13</t>
  </si>
  <si>
    <t>25.14</t>
  </si>
  <si>
    <t>25.15</t>
  </si>
  <si>
    <t>25.16</t>
  </si>
  <si>
    <t>25.17</t>
  </si>
  <si>
    <t>25.18</t>
  </si>
  <si>
    <t>ESQUADRIAS 7º PAVIMENTO</t>
  </si>
  <si>
    <t>26.13</t>
  </si>
  <si>
    <t>FORRO 7º PAVIMENTO</t>
  </si>
  <si>
    <t>ADEQUAÇÕES DE ACESSIBILIDADE E ESCADA 7º PAVIMENTO</t>
  </si>
  <si>
    <t>PINTURAS 7º PAVIMENTO</t>
  </si>
  <si>
    <t>30.2</t>
  </si>
  <si>
    <t>ACESSÓRIOS 7º PAVIMENTO</t>
  </si>
  <si>
    <t>INSTALAÇÕES PARA CLIMATIZAÇÃO 7° PAVIMENTO</t>
  </si>
  <si>
    <t>SERVIÇOS FINAIS 7° PAVIMENTO</t>
  </si>
  <si>
    <t>TOTAL  DESEMBOLSO MENSAL</t>
  </si>
  <si>
    <t>DESEMBOLSO ACUMULADO</t>
  </si>
  <si>
    <t>%  MENSAL</t>
  </si>
  <si>
    <t>% MENSAL ACUMULADA</t>
  </si>
  <si>
    <t>INSTALAÇÕES ELETRICAS 4° PAVIMENTO</t>
  </si>
  <si>
    <t>VALOR  SERVIÇOS 4° PAVIMENTO.....................................................:</t>
  </si>
  <si>
    <t>VALOR EQUIPAMENTOS DO 4° PAVIMENTO...................................................:</t>
  </si>
  <si>
    <t>VALOR DO BDI SERVIÇOS ...................................................................:</t>
  </si>
  <si>
    <t>VALOR DO BDI EQUIPAMENTOS...................................................................:</t>
  </si>
  <si>
    <t>INSTALAÇÕES COMBATE A INCENDIO 7° PAVIMENTO</t>
  </si>
  <si>
    <t>INSTALAÇÕES ELETRICAS 7° PAVIMENTO</t>
  </si>
  <si>
    <t>IMPERMEABILIZAÇÃO 7º PAVIMENTO</t>
  </si>
  <si>
    <t>INSTALAÇÕES CABEAMENTO ESTRUTURADO 7º PAVIMENTO</t>
  </si>
  <si>
    <t>EQUIPAMENTOS 7° PAVIMENTO</t>
  </si>
  <si>
    <t>VALOR  SERVIÇOS 7° PAVIMENTO.....................................................:</t>
  </si>
  <si>
    <t>VALOR EQUIPAMENTOS DO 7° PAVIMENTO...................................................:</t>
  </si>
  <si>
    <t>VALOR TOTAL DO 7° PAVIMENTO...................................................:</t>
  </si>
  <si>
    <t>VALOR TOTAL COM BDI...................................................:</t>
  </si>
  <si>
    <t>EQUIPAMENTOS 5° E 6° PAVIMENTO</t>
  </si>
  <si>
    <t>VALOR  SERVIÇOS ADMINISTRAÇÃO.....................................................:</t>
  </si>
  <si>
    <t>VALOR EQUIPAMENTOS ...................................................:</t>
  </si>
  <si>
    <t>INSTALAÇÕES PARA CLIMATIZAÇÃO 5° E 6° PAVIMENTO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</si>
  <si>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</si>
  <si>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</si>
  <si>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</si>
  <si>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</si>
  <si>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</si>
  <si>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</si>
  <si>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</si>
  <si>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</si>
  <si>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</si>
  <si>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</si>
  <si>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</si>
  <si>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</si>
  <si>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</si>
  <si>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</si>
  <si>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</si>
  <si>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</si>
  <si>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</si>
  <si>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</si>
  <si>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</si>
  <si>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</si>
  <si>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</si>
  <si>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</si>
  <si>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</si>
  <si>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</si>
  <si>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</si>
  <si>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</si>
  <si>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</si>
  <si>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</si>
  <si>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</si>
  <si>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</si>
  <si>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</si>
  <si>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</si>
  <si>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</si>
  <si>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</si>
  <si>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</si>
  <si>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</si>
  <si>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</si>
  <si>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</si>
  <si>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</si>
  <si>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</si>
  <si>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</si>
  <si>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</si>
  <si>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</si>
  <si>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</si>
  <si>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5.1</t>
  </si>
  <si>
    <t>5.2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</si>
  <si>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</si>
  <si>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</si>
  <si>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</si>
  <si>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</si>
  <si>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</si>
  <si>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</si>
  <si>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</si>
  <si>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</si>
  <si>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</si>
  <si>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</si>
  <si>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</si>
  <si>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</si>
  <si>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</si>
  <si>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</si>
  <si>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</si>
  <si>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</si>
  <si>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</si>
  <si>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</si>
  <si>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</si>
  <si>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</si>
  <si>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</si>
  <si>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</si>
  <si>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</si>
  <si>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</si>
  <si>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</si>
  <si>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</si>
  <si>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</si>
  <si>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</si>
  <si>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</si>
  <si>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</si>
  <si>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</si>
  <si>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</si>
  <si>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</si>
  <si>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</si>
  <si>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</si>
  <si>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</si>
  <si>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</si>
  <si>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</si>
  <si>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</si>
  <si>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</si>
  <si>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</si>
  <si>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</si>
  <si>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</si>
  <si>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</si>
  <si>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</si>
  <si>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</si>
  <si>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</si>
  <si>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</si>
  <si>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</si>
  <si>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</si>
  <si>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</si>
  <si>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</si>
  <si>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</si>
  <si>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</si>
  <si>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</si>
  <si>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</si>
  <si>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</si>
  <si>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</si>
  <si>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</si>
  <si>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</si>
  <si>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</si>
  <si>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</si>
  <si>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</si>
  <si>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</si>
  <si>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</si>
  <si>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</si>
  <si>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</si>
  <si>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</si>
  <si>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</si>
  <si>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</si>
  <si>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</si>
  <si>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</si>
  <si>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</si>
  <si>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</si>
  <si>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</si>
  <si>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</si>
  <si>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</si>
  <si>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</si>
  <si>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</si>
  <si>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</si>
  <si>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</si>
  <si>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</si>
  <si>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</si>
  <si>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</si>
  <si>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</si>
  <si>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</si>
  <si>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</si>
  <si>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</si>
  <si>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</si>
  <si>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</si>
  <si>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</si>
  <si>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</si>
  <si>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</si>
  <si>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</si>
  <si>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</si>
  <si>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</si>
  <si>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</si>
  <si>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</si>
  <si>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</si>
  <si>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</si>
  <si>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</si>
  <si>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</si>
  <si>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</si>
  <si>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</si>
  <si>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</si>
  <si>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</si>
  <si>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</si>
  <si>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</si>
  <si>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</si>
  <si>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</si>
  <si>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</si>
  <si>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</si>
  <si>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</si>
  <si>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</si>
  <si>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</si>
  <si>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</si>
  <si>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</si>
  <si>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</si>
  <si>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</si>
  <si>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</si>
  <si>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</si>
  <si>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</si>
  <si>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</si>
  <si>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</si>
  <si>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</si>
  <si>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</si>
  <si>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</si>
  <si>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</si>
  <si>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</si>
  <si>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</si>
  <si>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</si>
  <si>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</si>
  <si>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</si>
  <si>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</si>
  <si>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</si>
  <si>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</si>
  <si>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</si>
  <si>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</si>
  <si>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</si>
  <si>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</si>
  <si>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</si>
  <si>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13.1</t>
  </si>
  <si>
    <t>13.2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</si>
  <si>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</si>
  <si>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</si>
  <si>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</si>
  <si>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</si>
  <si>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</si>
  <si>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</si>
  <si>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</si>
  <si>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</si>
  <si>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</si>
  <si>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</si>
  <si>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</si>
  <si>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</si>
  <si>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15.1</t>
  </si>
  <si>
    <t>16.1</t>
  </si>
  <si>
    <t>16.2</t>
  </si>
  <si>
    <t>16.3</t>
  </si>
  <si>
    <t>16.4</t>
  </si>
  <si>
    <t>16.5</t>
  </si>
  <si>
    <t>16.6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</si>
  <si>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</si>
  <si>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</si>
  <si>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</si>
  <si>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</si>
  <si>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</si>
  <si>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</si>
  <si>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</si>
  <si>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</si>
  <si>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</si>
  <si>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</si>
  <si>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</si>
  <si>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</si>
  <si>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</si>
  <si>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</si>
  <si>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</si>
  <si>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</si>
  <si>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</si>
  <si>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</si>
  <si>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</si>
  <si>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</si>
  <si>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</si>
  <si>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</si>
  <si>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</si>
  <si>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</si>
  <si>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</si>
  <si>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</si>
  <si>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</si>
  <si>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</si>
  <si>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</si>
  <si>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</si>
  <si>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</si>
  <si>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</si>
  <si>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</si>
  <si>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</si>
  <si>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</si>
  <si>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</si>
  <si>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</si>
  <si>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</si>
  <si>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</si>
  <si>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</si>
  <si>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18.29</t>
  </si>
  <si>
    <t>18.30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</si>
  <si>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</si>
  <si>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</si>
  <si>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</si>
  <si>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</si>
  <si>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</si>
  <si>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</si>
  <si>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</si>
  <si>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</si>
  <si>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</si>
  <si>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</si>
  <si>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</si>
  <si>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</si>
  <si>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</si>
  <si>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18.44</t>
  </si>
  <si>
    <t>18.45</t>
  </si>
  <si>
    <t>18.46</t>
  </si>
  <si>
    <t>18.47</t>
  </si>
  <si>
    <t>18.48</t>
  </si>
  <si>
    <t>18.49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</si>
  <si>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</si>
  <si>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</si>
  <si>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</si>
  <si>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</si>
  <si>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</si>
  <si>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</si>
  <si>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</si>
  <si>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</si>
  <si>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</si>
  <si>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</si>
  <si>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</si>
  <si>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</si>
  <si>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</si>
  <si>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</si>
  <si>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</si>
  <si>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</si>
  <si>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</si>
  <si>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</si>
  <si>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</si>
  <si>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</si>
  <si>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20.1</t>
  </si>
  <si>
    <t>20.2</t>
  </si>
  <si>
    <t>20.3</t>
  </si>
  <si>
    <t>21.1</t>
  </si>
  <si>
    <t>21.2</t>
  </si>
  <si>
    <t>21.3</t>
  </si>
  <si>
    <t>21.4</t>
  </si>
  <si>
    <t>21.5</t>
  </si>
  <si>
    <t>21.6</t>
  </si>
  <si>
    <t>21.7</t>
  </si>
  <si>
    <t>21.8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</si>
  <si>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</si>
  <si>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</si>
  <si>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</si>
  <si>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</si>
  <si>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</si>
  <si>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</si>
  <si>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</si>
  <si>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</si>
  <si>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</si>
  <si>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</si>
  <si>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</si>
  <si>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</si>
  <si>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</si>
  <si>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</si>
  <si>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</si>
  <si>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</si>
  <si>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</si>
  <si>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23.1</t>
  </si>
  <si>
    <t>23.2</t>
  </si>
  <si>
    <t>23.3</t>
  </si>
  <si>
    <t>23.4</t>
  </si>
  <si>
    <t>23.5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</si>
  <si>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</si>
  <si>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</si>
  <si>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</si>
  <si>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</si>
  <si>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</si>
  <si>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</si>
  <si>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</si>
  <si>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</si>
  <si>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</si>
  <si>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</si>
  <si>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</si>
  <si>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</si>
  <si>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</si>
  <si>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</si>
  <si>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</si>
  <si>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</si>
  <si>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</si>
  <si>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</si>
  <si>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24.19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</si>
  <si>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</si>
  <si>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</si>
  <si>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</si>
  <si>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</si>
  <si>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</si>
  <si>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</si>
  <si>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</si>
  <si>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</si>
  <si>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</si>
  <si>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</si>
  <si>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</si>
  <si>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</si>
  <si>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25.19</t>
  </si>
  <si>
    <t>25.20</t>
  </si>
  <si>
    <t>25.21</t>
  </si>
  <si>
    <t>25.22</t>
  </si>
  <si>
    <t>25.23</t>
  </si>
  <si>
    <t>25.24</t>
  </si>
  <si>
    <t>25.25</t>
  </si>
  <si>
    <t>25.26</t>
  </si>
  <si>
    <t>25.27</t>
  </si>
  <si>
    <t>25.28</t>
  </si>
  <si>
    <t>25.29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</si>
  <si>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</si>
  <si>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</si>
  <si>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</si>
  <si>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</si>
  <si>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</si>
  <si>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</si>
  <si>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</si>
  <si>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</si>
  <si>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</si>
  <si>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</si>
  <si>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</si>
  <si>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26.12</t>
  </si>
  <si>
    <t>26.14</t>
  </si>
  <si>
    <t>26.15</t>
  </si>
  <si>
    <t>26.16</t>
  </si>
  <si>
    <t>26.17</t>
  </si>
  <si>
    <t>26.18</t>
  </si>
  <si>
    <t>26.19</t>
  </si>
  <si>
    <t>26.20</t>
  </si>
  <si>
    <t>26.21</t>
  </si>
  <si>
    <t>26.22</t>
  </si>
  <si>
    <t>26.23</t>
  </si>
  <si>
    <t>26.24</t>
  </si>
  <si>
    <t>26.25</t>
  </si>
  <si>
    <t>26.26</t>
  </si>
  <si>
    <t>26.27</t>
  </si>
  <si>
    <t>26.28</t>
  </si>
  <si>
    <t>26.29</t>
  </si>
  <si>
    <t>26.30</t>
  </si>
  <si>
    <t>26.32</t>
  </si>
  <si>
    <t>26.33</t>
  </si>
  <si>
    <t>26.34</t>
  </si>
  <si>
    <t>26.35</t>
  </si>
  <si>
    <t>26.36</t>
  </si>
  <si>
    <t>26.37</t>
  </si>
  <si>
    <t>26.38</t>
  </si>
  <si>
    <t>26.39</t>
  </si>
  <si>
    <t>26.40</t>
  </si>
  <si>
    <t>26.41</t>
  </si>
  <si>
    <t>26.42</t>
  </si>
  <si>
    <t>26.43</t>
  </si>
  <si>
    <t>26.44</t>
  </si>
  <si>
    <t>26.45</t>
  </si>
  <si>
    <t>26.46</t>
  </si>
  <si>
    <t>26.47</t>
  </si>
  <si>
    <t>26.48</t>
  </si>
  <si>
    <t>26.49</t>
  </si>
  <si>
    <t>26.50</t>
  </si>
  <si>
    <t>26.51</t>
  </si>
  <si>
    <t>26.52</t>
  </si>
  <si>
    <t>26.53</t>
  </si>
  <si>
    <t>26.54</t>
  </si>
  <si>
    <t>26.55</t>
  </si>
  <si>
    <t>26.56</t>
  </si>
  <si>
    <t>26.57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</si>
  <si>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</si>
  <si>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</si>
  <si>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</si>
  <si>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</si>
  <si>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</si>
  <si>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</si>
  <si>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</si>
  <si>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</si>
  <si>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</si>
  <si>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</si>
  <si>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</si>
  <si>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</si>
  <si>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</si>
  <si>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</si>
  <si>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</si>
  <si>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</si>
  <si>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</si>
  <si>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</si>
  <si>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</si>
  <si>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</si>
  <si>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</si>
  <si>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</si>
  <si>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</si>
  <si>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</si>
  <si>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</si>
  <si>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</si>
  <si>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</si>
  <si>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</si>
  <si>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29.1</t>
  </si>
  <si>
    <t>29.2</t>
  </si>
  <si>
    <t>30.1</t>
  </si>
  <si>
    <t>30.3</t>
  </si>
  <si>
    <t>30.4</t>
  </si>
  <si>
    <t>30.5</t>
  </si>
  <si>
    <t>30.6</t>
  </si>
  <si>
    <t>30.7</t>
  </si>
  <si>
    <t>30.8</t>
  </si>
  <si>
    <t>30.9</t>
  </si>
  <si>
    <t>30.10</t>
  </si>
  <si>
    <t>30.11</t>
  </si>
  <si>
    <t>30.12</t>
  </si>
  <si>
    <t>31.1</t>
  </si>
  <si>
    <t>32.1</t>
  </si>
  <si>
    <t>32.2</t>
  </si>
  <si>
    <t>32.3</t>
  </si>
  <si>
    <t>32.4</t>
  </si>
  <si>
    <t>32.5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</si>
  <si>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</si>
  <si>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</si>
  <si>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</si>
  <si>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</si>
  <si>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</si>
  <si>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</si>
  <si>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</si>
  <si>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</si>
  <si>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</si>
  <si>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33.10</t>
  </si>
  <si>
    <t>33.11</t>
  </si>
  <si>
    <t>33.12</t>
  </si>
  <si>
    <t>33.13</t>
  </si>
  <si>
    <t>33.14</t>
  </si>
  <si>
    <t>33.15</t>
  </si>
  <si>
    <t>33.16</t>
  </si>
  <si>
    <t>33.17</t>
  </si>
  <si>
    <t>33.18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</si>
  <si>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</si>
  <si>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</si>
  <si>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</si>
  <si>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</si>
  <si>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</si>
  <si>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</si>
  <si>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</si>
  <si>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</si>
  <si>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</si>
  <si>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</si>
  <si>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</si>
  <si>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</si>
  <si>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</si>
  <si>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</si>
  <si>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</si>
  <si>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</si>
  <si>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</si>
  <si>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</si>
  <si>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</si>
  <si>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34.20</t>
  </si>
  <si>
    <t>34.21</t>
  </si>
  <si>
    <t>34.22</t>
  </si>
  <si>
    <t>34.23</t>
  </si>
  <si>
    <t>34.24</t>
  </si>
  <si>
    <t>34.25</t>
  </si>
  <si>
    <t>34.26</t>
  </si>
  <si>
    <t>34.27</t>
  </si>
  <si>
    <t>34.28</t>
  </si>
  <si>
    <t>34.29</t>
  </si>
  <si>
    <t>34.30</t>
  </si>
  <si>
    <t>34.31</t>
  </si>
  <si>
    <t>34.32</t>
  </si>
  <si>
    <t>34.33</t>
  </si>
  <si>
    <t>34.34</t>
  </si>
  <si>
    <t>34.35</t>
  </si>
  <si>
    <t>34.36</t>
  </si>
  <si>
    <t>34.37</t>
  </si>
  <si>
    <t>34.38</t>
  </si>
  <si>
    <t>34.39</t>
  </si>
  <si>
    <t>34.40</t>
  </si>
  <si>
    <t>34.41</t>
  </si>
  <si>
    <t>34.42</t>
  </si>
  <si>
    <t>34.43</t>
  </si>
  <si>
    <t>34.44</t>
  </si>
  <si>
    <t>34.45</t>
  </si>
  <si>
    <t>34.46</t>
  </si>
  <si>
    <t>34.47</t>
  </si>
  <si>
    <t>34.48</t>
  </si>
  <si>
    <t>34.49</t>
  </si>
  <si>
    <t>35.1</t>
  </si>
  <si>
    <t>35.2</t>
  </si>
  <si>
    <t>35.3</t>
  </si>
  <si>
    <t>35.4</t>
  </si>
  <si>
    <t>35.5</t>
  </si>
  <si>
    <t>35.6</t>
  </si>
  <si>
    <t>35.7</t>
  </si>
  <si>
    <t>35.8</t>
  </si>
  <si>
    <t>35.9</t>
  </si>
  <si>
    <t>35.10</t>
  </si>
  <si>
    <t>35.11</t>
  </si>
  <si>
    <t>35.12</t>
  </si>
  <si>
    <t>35.13</t>
  </si>
  <si>
    <t>35.14</t>
  </si>
  <si>
    <t>35.15</t>
  </si>
  <si>
    <t>35.16</t>
  </si>
  <si>
    <t>35.17</t>
  </si>
  <si>
    <t>35.18</t>
  </si>
  <si>
    <t>35.19</t>
  </si>
  <si>
    <t>35.20</t>
  </si>
  <si>
    <t>36.1</t>
  </si>
  <si>
    <t>36.2</t>
  </si>
  <si>
    <t>36.3</t>
  </si>
  <si>
    <t>37.1</t>
  </si>
  <si>
    <t>37.2</t>
  </si>
  <si>
    <t>37.3</t>
  </si>
  <si>
    <t>37.4</t>
  </si>
  <si>
    <t>37.5</t>
  </si>
  <si>
    <t>37.6</t>
  </si>
  <si>
    <t>37.7</t>
  </si>
  <si>
    <t>CORRIMÃO EM AÇO GALVANIZADO Ø=3,8CM, H=92CM E 70CM, CONFORME INDICADO NO ITEM 6.7.16 DA NBR 9050/2004 INCLUÍDO FUNDO ANTICORROSIVO E PINTURA ESMALTE SINTÉTICO CONFORME DETALHADO NO PROJETO</t>
  </si>
  <si>
    <t>MÊS 7</t>
  </si>
  <si>
    <t>MÊS 8</t>
  </si>
  <si>
    <t xml:space="preserve">Prazo de execução:   240 dias </t>
  </si>
  <si>
    <t>Eng</t>
  </si>
  <si>
    <t>Àrea de construção (m²):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</si>
</sst>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* #,##0.00_);_(* \(#,##0.00\);_(* \-??_);_(@_)"/>
    <numFmt numFmtId="165" formatCode="_(* #,##0.0000_);_(* \(#,##0.0000\);_(* \-??_);_(@_)"/>
    <numFmt numFmtId="166" formatCode="_-* #,##0.00_-;\-* #,##0.00_-;_-* \-??_-;_-@"/>
    <numFmt numFmtId="167" formatCode="d\.m"/>
    <numFmt numFmtId="168" formatCode="0.000"/>
    <numFmt numFmtId="169" formatCode="_(&quot;R$ &quot;* #,##0.00_);_(&quot;R$ &quot;* \(#,##0.00\);_(&quot;R$ &quot;* \-??_);_(@_)"/>
    <numFmt numFmtId="170" formatCode="_-&quot;R$ &quot;* #,##0.00_-;&quot;-R$ &quot;* #,##0.00_-;_-&quot;R$ &quot;* \-??_-;_-@"/>
    <numFmt numFmtId="171" formatCode="General&quot; m²&quot;"/>
    <numFmt numFmtId="172" formatCode="#,##0.00\ ;&quot; (&quot;#,##0.00\);&quot; -&quot;#\ ;@\ "/>
    <numFmt numFmtId="173" formatCode="0.0%"/>
    <numFmt numFmtId="174" formatCode="_-* #,##0.00_-;\-* #,##0.00_-;_-* &quot;-&quot;??_-;_-@"/>
  </numFmts>
  <fonts count="37" x14ac:knownFonts="1">
    <font>
      <sz val="11"/>
      <color rgb="FF000000"/>
      <name val="Calibri"/>
    </font>
    <font>
      <sz val="9"/>
      <color rgb="FF000000"/>
      <name val="Arial"/>
    </font>
    <font>
      <sz val="10"/>
      <color rgb="FF000000"/>
      <name val="Arial"/>
    </font>
    <font>
      <sz val="11"/>
      <name val="Calibri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0"/>
      <name val="Arial"/>
    </font>
    <font>
      <b/>
      <sz val="22"/>
      <name val="Arial"/>
    </font>
    <font>
      <b/>
      <sz val="12"/>
      <name val="Arial"/>
    </font>
    <font>
      <sz val="8"/>
      <color rgb="FF000000"/>
      <name val="Verdana"/>
    </font>
    <font>
      <b/>
      <i/>
      <sz val="10"/>
      <color rgb="FF000000"/>
      <name val="Arial"/>
    </font>
    <font>
      <sz val="8"/>
      <color rgb="FF000000"/>
      <name val="Arial"/>
    </font>
    <font>
      <b/>
      <sz val="14"/>
      <color rgb="FF1E4E79"/>
      <name val="Arial"/>
    </font>
    <font>
      <b/>
      <sz val="11"/>
      <color rgb="FF000000"/>
      <name val="Calibri"/>
    </font>
    <font>
      <sz val="8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8"/>
      <name val="Verdana"/>
    </font>
    <font>
      <b/>
      <sz val="8"/>
      <color rgb="FF000000"/>
      <name val="Verdana"/>
    </font>
    <font>
      <sz val="8"/>
      <name val="Verdana"/>
    </font>
    <font>
      <b/>
      <sz val="10"/>
      <color rgb="FF000000"/>
      <name val="Verdana"/>
    </font>
    <font>
      <b/>
      <sz val="10"/>
      <name val="Arial"/>
    </font>
    <font>
      <sz val="9"/>
      <name val="Arial"/>
    </font>
    <font>
      <b/>
      <sz val="8"/>
      <color rgb="FF000000"/>
      <name val="Arial"/>
    </font>
    <font>
      <sz val="10"/>
      <color rgb="FF000000"/>
      <name val="Verdana"/>
    </font>
    <font>
      <sz val="10"/>
      <name val="Verdana"/>
    </font>
    <font>
      <sz val="8"/>
      <color rgb="FFFF0000"/>
      <name val="Arial"/>
    </font>
    <font>
      <sz val="12"/>
      <name val="Arial"/>
    </font>
    <font>
      <sz val="8"/>
      <color rgb="FFFF0000"/>
      <name val="Verdana"/>
    </font>
    <font>
      <sz val="14"/>
      <color rgb="FF000000"/>
      <name val="Arial"/>
    </font>
    <font>
      <b/>
      <sz val="10"/>
      <name val="Verdana"/>
    </font>
    <font>
      <sz val="9"/>
      <name val="Calibri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EF2CB"/>
        <bgColor rgb="FFFEF2CB"/>
      </patternFill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rgb="FF548135"/>
        <bgColor rgb="FF548135"/>
      </patternFill>
    </fill>
    <fill>
      <patternFill patternType="solid">
        <fgColor rgb="FFC5E0B3"/>
        <bgColor rgb="FFC5E0B3"/>
      </patternFill>
    </fill>
    <fill>
      <patternFill patternType="solid">
        <fgColor rgb="FFE7E6E6"/>
        <bgColor rgb="FFE7E6E6"/>
      </patternFill>
    </fill>
    <fill>
      <patternFill patternType="solid">
        <fgColor rgb="FFD9EAD3"/>
        <bgColor rgb="FFD9EAD3"/>
      </patternFill>
    </fill>
  </fills>
  <borders count="10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64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1" fillId="0" borderId="1" xfId="0" applyFont="1" applyBorder="1" applyAlignment="1"/>
    <xf numFmtId="0" fontId="2" fillId="0" borderId="2" xfId="0" applyFont="1" applyBorder="1" applyAlignment="1"/>
    <xf numFmtId="164" fontId="2" fillId="0" borderId="2" xfId="0" applyNumberFormat="1" applyFont="1" applyBorder="1" applyAlignment="1"/>
    <xf numFmtId="0" fontId="7" fillId="0" borderId="0" xfId="0" applyFont="1" applyAlignment="1"/>
    <xf numFmtId="164" fontId="2" fillId="0" borderId="2" xfId="0" applyNumberFormat="1" applyFont="1" applyBorder="1" applyAlignment="1">
      <alignment horizontal="left"/>
    </xf>
    <xf numFmtId="0" fontId="2" fillId="0" borderId="3" xfId="0" applyFont="1" applyBorder="1" applyAlignment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/>
    <xf numFmtId="0" fontId="6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2" borderId="16" xfId="0" applyFont="1" applyFill="1" applyBorder="1" applyAlignment="1">
      <alignment horizontal="center"/>
    </xf>
    <xf numFmtId="0" fontId="2" fillId="2" borderId="17" xfId="0" applyFont="1" applyFill="1" applyBorder="1" applyAlignment="1"/>
    <xf numFmtId="0" fontId="5" fillId="2" borderId="17" xfId="0" applyFont="1" applyFill="1" applyBorder="1" applyAlignment="1">
      <alignment horizontal="center"/>
    </xf>
    <xf numFmtId="165" fontId="2" fillId="2" borderId="17" xfId="0" applyNumberFormat="1" applyFont="1" applyFill="1" applyBorder="1" applyAlignment="1"/>
    <xf numFmtId="165" fontId="2" fillId="2" borderId="18" xfId="0" applyNumberFormat="1" applyFont="1" applyFill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2" fillId="0" borderId="17" xfId="0" applyFont="1" applyBorder="1" applyAlignment="1"/>
    <xf numFmtId="0" fontId="2" fillId="0" borderId="17" xfId="0" applyFont="1" applyBorder="1" applyAlignment="1">
      <alignment horizontal="center"/>
    </xf>
    <xf numFmtId="164" fontId="2" fillId="0" borderId="17" xfId="0" applyNumberFormat="1" applyFont="1" applyBorder="1" applyAlignment="1"/>
    <xf numFmtId="164" fontId="2" fillId="0" borderId="18" xfId="0" applyNumberFormat="1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164" fontId="2" fillId="0" borderId="17" xfId="0" applyNumberFormat="1" applyFont="1" applyBorder="1" applyAlignment="1"/>
    <xf numFmtId="164" fontId="2" fillId="2" borderId="17" xfId="0" applyNumberFormat="1" applyFont="1" applyFill="1" applyBorder="1" applyAlignment="1"/>
    <xf numFmtId="164" fontId="2" fillId="2" borderId="18" xfId="0" applyNumberFormat="1" applyFont="1" applyFill="1" applyBorder="1" applyAlignment="1">
      <alignment horizontal="left"/>
    </xf>
    <xf numFmtId="0" fontId="6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center"/>
    </xf>
    <xf numFmtId="164" fontId="5" fillId="2" borderId="20" xfId="0" applyNumberFormat="1" applyFont="1" applyFill="1" applyBorder="1" applyAlignment="1"/>
    <xf numFmtId="164" fontId="5" fillId="2" borderId="21" xfId="0" applyNumberFormat="1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4" xfId="0" applyFont="1" applyBorder="1" applyAlignment="1"/>
    <xf numFmtId="164" fontId="7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0" xfId="0" applyFont="1" applyAlignment="1">
      <alignment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2" fontId="5" fillId="2" borderId="22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/>
    </xf>
    <xf numFmtId="0" fontId="2" fillId="4" borderId="17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vertical="top" wrapText="1"/>
    </xf>
    <xf numFmtId="2" fontId="2" fillId="4" borderId="17" xfId="0" applyNumberFormat="1" applyFont="1" applyFill="1" applyBorder="1" applyAlignment="1">
      <alignment horizontal="right" vertical="top"/>
    </xf>
    <xf numFmtId="2" fontId="2" fillId="4" borderId="18" xfId="0" applyNumberFormat="1" applyFont="1" applyFill="1" applyBorder="1" applyAlignment="1">
      <alignment horizontal="right" vertical="top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horizontal="left" vertical="top"/>
    </xf>
    <xf numFmtId="0" fontId="2" fillId="0" borderId="17" xfId="0" applyFont="1" applyBorder="1" applyAlignment="1">
      <alignment horizontal="center" vertical="top"/>
    </xf>
    <xf numFmtId="0" fontId="2" fillId="0" borderId="17" xfId="0" applyFont="1" applyBorder="1" applyAlignment="1">
      <alignment vertical="top" wrapText="1"/>
    </xf>
    <xf numFmtId="2" fontId="2" fillId="0" borderId="17" xfId="0" applyNumberFormat="1" applyFont="1" applyBorder="1" applyAlignment="1">
      <alignment horizontal="right" vertical="top"/>
    </xf>
    <xf numFmtId="166" fontId="0" fillId="0" borderId="17" xfId="0" applyNumberFormat="1" applyFont="1" applyBorder="1" applyAlignment="1">
      <alignment horizontal="right" vertical="top"/>
    </xf>
    <xf numFmtId="2" fontId="2" fillId="0" borderId="18" xfId="0" applyNumberFormat="1" applyFont="1" applyBorder="1" applyAlignment="1">
      <alignment horizontal="right" vertical="top"/>
    </xf>
    <xf numFmtId="0" fontId="2" fillId="3" borderId="16" xfId="0" applyFont="1" applyFill="1" applyBorder="1" applyAlignment="1">
      <alignment vertical="top"/>
    </xf>
    <xf numFmtId="0" fontId="2" fillId="3" borderId="17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center" vertical="top"/>
    </xf>
    <xf numFmtId="0" fontId="11" fillId="0" borderId="17" xfId="0" applyFont="1" applyBorder="1" applyAlignment="1">
      <alignment vertical="top" wrapText="1"/>
    </xf>
    <xf numFmtId="2" fontId="5" fillId="3" borderId="17" xfId="0" applyNumberFormat="1" applyFont="1" applyFill="1" applyBorder="1" applyAlignment="1">
      <alignment horizontal="right" vertical="top"/>
    </xf>
    <xf numFmtId="2" fontId="5" fillId="3" borderId="18" xfId="0" applyNumberFormat="1" applyFont="1" applyFill="1" applyBorder="1" applyAlignment="1">
      <alignment horizontal="right" vertical="top"/>
    </xf>
    <xf numFmtId="0" fontId="2" fillId="5" borderId="16" xfId="0" applyFont="1" applyFill="1" applyBorder="1" applyAlignment="1">
      <alignment vertical="top"/>
    </xf>
    <xf numFmtId="0" fontId="2" fillId="5" borderId="17" xfId="0" applyFont="1" applyFill="1" applyBorder="1" applyAlignment="1">
      <alignment horizontal="left" vertical="top"/>
    </xf>
    <xf numFmtId="0" fontId="2" fillId="5" borderId="17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vertical="top" wrapText="1"/>
    </xf>
    <xf numFmtId="2" fontId="5" fillId="5" borderId="17" xfId="0" applyNumberFormat="1" applyFont="1" applyFill="1" applyBorder="1" applyAlignment="1">
      <alignment horizontal="right" vertical="top"/>
    </xf>
    <xf numFmtId="2" fontId="5" fillId="5" borderId="18" xfId="0" applyNumberFormat="1" applyFont="1" applyFill="1" applyBorder="1" applyAlignment="1">
      <alignment horizontal="right" vertical="top"/>
    </xf>
    <xf numFmtId="0" fontId="2" fillId="4" borderId="17" xfId="0" applyFont="1" applyFill="1" applyBorder="1" applyAlignment="1">
      <alignment horizontal="center" vertical="top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horizontal="left" vertical="top"/>
    </xf>
    <xf numFmtId="0" fontId="2" fillId="0" borderId="17" xfId="0" applyFont="1" applyBorder="1" applyAlignment="1">
      <alignment horizontal="center" vertical="top"/>
    </xf>
    <xf numFmtId="0" fontId="2" fillId="0" borderId="17" xfId="0" applyFont="1" applyBorder="1" applyAlignment="1">
      <alignment vertical="top" wrapText="1"/>
    </xf>
    <xf numFmtId="166" fontId="0" fillId="0" borderId="17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 wrapText="1"/>
    </xf>
    <xf numFmtId="4" fontId="5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30" xfId="0" applyFont="1" applyBorder="1" applyAlignment="1">
      <alignment horizontal="right" vertical="top"/>
    </xf>
    <xf numFmtId="0" fontId="2" fillId="0" borderId="26" xfId="0" applyFont="1" applyBorder="1" applyAlignment="1">
      <alignment horizontal="right" vertical="top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top"/>
    </xf>
    <xf numFmtId="0" fontId="2" fillId="0" borderId="26" xfId="0" applyFont="1" applyBorder="1" applyAlignment="1">
      <alignment vertical="top" wrapText="1"/>
    </xf>
    <xf numFmtId="2" fontId="2" fillId="0" borderId="26" xfId="0" applyNumberFormat="1" applyFont="1" applyBorder="1" applyAlignment="1">
      <alignment horizontal="right" vertical="top"/>
    </xf>
    <xf numFmtId="4" fontId="2" fillId="0" borderId="26" xfId="0" applyNumberFormat="1" applyFont="1" applyBorder="1" applyAlignment="1">
      <alignment horizontal="right" vertical="top"/>
    </xf>
    <xf numFmtId="167" fontId="2" fillId="0" borderId="26" xfId="0" applyNumberFormat="1" applyFont="1" applyBorder="1" applyAlignment="1">
      <alignment horizontal="right" vertical="top"/>
    </xf>
    <xf numFmtId="0" fontId="2" fillId="0" borderId="26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top" wrapText="1"/>
    </xf>
    <xf numFmtId="2" fontId="2" fillId="0" borderId="26" xfId="0" applyNumberFormat="1" applyFont="1" applyBorder="1" applyAlignment="1">
      <alignment horizontal="right" vertical="top"/>
    </xf>
    <xf numFmtId="2" fontId="7" fillId="0" borderId="26" xfId="0" applyNumberFormat="1" applyFont="1" applyBorder="1" applyAlignment="1">
      <alignment horizontal="right" vertical="top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top"/>
    </xf>
    <xf numFmtId="0" fontId="2" fillId="0" borderId="26" xfId="0" applyFont="1" applyBorder="1" applyAlignment="1">
      <alignment horizontal="right" vertical="top"/>
    </xf>
    <xf numFmtId="167" fontId="2" fillId="0" borderId="26" xfId="0" applyNumberFormat="1" applyFont="1" applyBorder="1" applyAlignment="1">
      <alignment horizontal="right" wrapText="1"/>
    </xf>
    <xf numFmtId="0" fontId="2" fillId="0" borderId="26" xfId="0" applyFont="1" applyBorder="1" applyAlignment="1">
      <alignment horizontal="center" wrapText="1"/>
    </xf>
    <xf numFmtId="0" fontId="2" fillId="7" borderId="26" xfId="0" applyFont="1" applyFill="1" applyBorder="1" applyAlignment="1">
      <alignment horizontal="right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wrapText="1"/>
    </xf>
    <xf numFmtId="4" fontId="5" fillId="7" borderId="26" xfId="0" applyNumberFormat="1" applyFont="1" applyFill="1" applyBorder="1" applyAlignment="1">
      <alignment horizontal="right" vertical="top"/>
    </xf>
    <xf numFmtId="0" fontId="5" fillId="0" borderId="30" xfId="0" applyFont="1" applyBorder="1" applyAlignment="1">
      <alignment horizontal="right" vertical="top"/>
    </xf>
    <xf numFmtId="2" fontId="7" fillId="0" borderId="26" xfId="0" applyNumberFormat="1" applyFont="1" applyBorder="1" applyAlignment="1">
      <alignment horizontal="right" vertical="top"/>
    </xf>
    <xf numFmtId="0" fontId="2" fillId="3" borderId="0" xfId="0" applyFont="1" applyFill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26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right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wrapText="1"/>
    </xf>
    <xf numFmtId="4" fontId="5" fillId="7" borderId="37" xfId="0" applyNumberFormat="1" applyFont="1" applyFill="1" applyBorder="1" applyAlignment="1">
      <alignment horizontal="right" vertical="top"/>
    </xf>
    <xf numFmtId="0" fontId="2" fillId="2" borderId="32" xfId="0" applyFont="1" applyFill="1" applyBorder="1" applyAlignment="1">
      <alignment vertical="center" wrapText="1"/>
    </xf>
    <xf numFmtId="0" fontId="2" fillId="8" borderId="33" xfId="0" applyFont="1" applyFill="1" applyBorder="1" applyAlignment="1">
      <alignment horizontal="right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vertical="center" wrapText="1"/>
    </xf>
    <xf numFmtId="2" fontId="2" fillId="8" borderId="34" xfId="0" applyNumberFormat="1" applyFont="1" applyFill="1" applyBorder="1" applyAlignment="1">
      <alignment vertical="center" wrapText="1"/>
    </xf>
    <xf numFmtId="2" fontId="5" fillId="8" borderId="37" xfId="0" applyNumberFormat="1" applyFont="1" applyFill="1" applyBorder="1" applyAlignment="1">
      <alignment horizontal="right" vertical="center" wrapText="1"/>
    </xf>
    <xf numFmtId="4" fontId="5" fillId="8" borderId="37" xfId="0" applyNumberFormat="1" applyFont="1" applyFill="1" applyBorder="1" applyAlignment="1">
      <alignment horizontal="right" vertical="center" wrapText="1"/>
    </xf>
    <xf numFmtId="0" fontId="2" fillId="8" borderId="16" xfId="0" applyFont="1" applyFill="1" applyBorder="1" applyAlignment="1">
      <alignment horizontal="right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vertical="center" wrapText="1"/>
    </xf>
    <xf numFmtId="168" fontId="5" fillId="8" borderId="17" xfId="0" applyNumberFormat="1" applyFont="1" applyFill="1" applyBorder="1" applyAlignment="1">
      <alignment vertical="center" wrapText="1"/>
    </xf>
    <xf numFmtId="2" fontId="5" fillId="8" borderId="18" xfId="0" applyNumberFormat="1" applyFont="1" applyFill="1" applyBorder="1" applyAlignment="1">
      <alignment horizontal="right" vertical="center" wrapText="1"/>
    </xf>
    <xf numFmtId="4" fontId="5" fillId="8" borderId="18" xfId="0" applyNumberFormat="1" applyFont="1" applyFill="1" applyBorder="1" applyAlignment="1">
      <alignment horizontal="right" vertical="center" wrapText="1"/>
    </xf>
    <xf numFmtId="0" fontId="5" fillId="8" borderId="17" xfId="0" applyFont="1" applyFill="1" applyBorder="1" applyAlignment="1">
      <alignment vertical="center" wrapText="1"/>
    </xf>
    <xf numFmtId="2" fontId="2" fillId="8" borderId="17" xfId="0" applyNumberFormat="1" applyFont="1" applyFill="1" applyBorder="1" applyAlignment="1">
      <alignment vertical="center" wrapText="1"/>
    </xf>
    <xf numFmtId="0" fontId="5" fillId="3" borderId="26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5" fillId="0" borderId="26" xfId="0" applyFont="1" applyBorder="1" applyAlignment="1">
      <alignment horizontal="left" wrapText="1"/>
    </xf>
    <xf numFmtId="2" fontId="2" fillId="0" borderId="26" xfId="0" applyNumberFormat="1" applyFont="1" applyBorder="1" applyAlignment="1">
      <alignment horizontal="right" wrapText="1"/>
    </xf>
    <xf numFmtId="2" fontId="2" fillId="0" borderId="26" xfId="0" applyNumberFormat="1" applyFont="1" applyBorder="1" applyAlignment="1">
      <alignment horizontal="right"/>
    </xf>
    <xf numFmtId="4" fontId="2" fillId="0" borderId="26" xfId="0" applyNumberFormat="1" applyFont="1" applyBorder="1" applyAlignment="1">
      <alignment horizontal="right"/>
    </xf>
    <xf numFmtId="0" fontId="2" fillId="0" borderId="26" xfId="0" applyFont="1" applyBorder="1" applyAlignment="1">
      <alignment horizontal="left" wrapText="1"/>
    </xf>
    <xf numFmtId="0" fontId="2" fillId="0" borderId="26" xfId="0" applyFont="1" applyBorder="1" applyAlignment="1">
      <alignment wrapText="1"/>
    </xf>
    <xf numFmtId="2" fontId="2" fillId="0" borderId="26" xfId="0" applyNumberFormat="1" applyFont="1" applyBorder="1" applyAlignment="1">
      <alignment horizontal="right" wrapText="1"/>
    </xf>
    <xf numFmtId="2" fontId="2" fillId="0" borderId="26" xfId="0" applyNumberFormat="1" applyFont="1" applyBorder="1" applyAlignment="1"/>
    <xf numFmtId="2" fontId="2" fillId="0" borderId="26" xfId="0" applyNumberFormat="1" applyFont="1" applyBorder="1" applyAlignment="1">
      <alignment wrapText="1"/>
    </xf>
    <xf numFmtId="0" fontId="0" fillId="0" borderId="0" xfId="0" applyFont="1" applyAlignment="1"/>
    <xf numFmtId="0" fontId="2" fillId="0" borderId="26" xfId="0" applyFont="1" applyBorder="1" applyAlignment="1">
      <alignment horizontal="left" wrapText="1"/>
    </xf>
    <xf numFmtId="0" fontId="2" fillId="3" borderId="26" xfId="0" applyFont="1" applyFill="1" applyBorder="1" applyAlignment="1">
      <alignment horizontal="center"/>
    </xf>
    <xf numFmtId="2" fontId="2" fillId="0" borderId="26" xfId="0" applyNumberFormat="1" applyFont="1" applyBorder="1" applyAlignment="1">
      <alignment wrapText="1"/>
    </xf>
    <xf numFmtId="0" fontId="2" fillId="0" borderId="43" xfId="0" applyFont="1" applyBorder="1" applyAlignment="1">
      <alignment vertical="top" wrapText="1"/>
    </xf>
    <xf numFmtId="2" fontId="2" fillId="0" borderId="43" xfId="0" applyNumberFormat="1" applyFont="1" applyBorder="1" applyAlignment="1">
      <alignment wrapText="1"/>
    </xf>
    <xf numFmtId="0" fontId="2" fillId="0" borderId="43" xfId="0" applyFont="1" applyBorder="1" applyAlignment="1">
      <alignment horizontal="right" wrapText="1"/>
    </xf>
    <xf numFmtId="0" fontId="2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43" xfId="0" applyFont="1" applyBorder="1" applyAlignment="1">
      <alignment vertical="top"/>
    </xf>
    <xf numFmtId="0" fontId="2" fillId="0" borderId="43" xfId="0" applyFont="1" applyBorder="1" applyAlignment="1">
      <alignment horizontal="right"/>
    </xf>
    <xf numFmtId="2" fontId="2" fillId="0" borderId="43" xfId="0" applyNumberFormat="1" applyFont="1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2" fillId="3" borderId="0" xfId="0" applyFont="1" applyFill="1" applyAlignment="1">
      <alignment vertical="center" wrapText="1"/>
    </xf>
    <xf numFmtId="0" fontId="2" fillId="0" borderId="26" xfId="0" applyFont="1" applyBorder="1" applyAlignment="1">
      <alignment vertical="top"/>
    </xf>
    <xf numFmtId="0" fontId="2" fillId="0" borderId="26" xfId="0" applyFont="1" applyBorder="1" applyAlignment="1">
      <alignment horizontal="right"/>
    </xf>
    <xf numFmtId="2" fontId="2" fillId="0" borderId="26" xfId="0" applyNumberFormat="1" applyFont="1" applyBorder="1" applyAlignment="1">
      <alignment horizontal="right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wrapText="1"/>
    </xf>
    <xf numFmtId="0" fontId="5" fillId="0" borderId="26" xfId="0" applyFont="1" applyBorder="1" applyAlignment="1">
      <alignment vertical="top" wrapText="1"/>
    </xf>
    <xf numFmtId="0" fontId="5" fillId="0" borderId="26" xfId="0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center" wrapText="1"/>
    </xf>
    <xf numFmtId="0" fontId="2" fillId="3" borderId="44" xfId="0" applyFont="1" applyFill="1" applyBorder="1" applyAlignment="1">
      <alignment vertical="center" wrapText="1"/>
    </xf>
    <xf numFmtId="4" fontId="2" fillId="0" borderId="26" xfId="0" applyNumberFormat="1" applyFont="1" applyBorder="1" applyAlignment="1">
      <alignment horizontal="right" vertical="center" wrapText="1"/>
    </xf>
    <xf numFmtId="0" fontId="2" fillId="7" borderId="4" xfId="0" applyFont="1" applyFill="1" applyBorder="1" applyAlignment="1">
      <alignment horizontal="right" wrapText="1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wrapText="1"/>
    </xf>
    <xf numFmtId="0" fontId="5" fillId="3" borderId="45" xfId="0" applyFont="1" applyFill="1" applyBorder="1" applyAlignment="1">
      <alignment horizontal="right" vertical="top"/>
    </xf>
    <xf numFmtId="0" fontId="0" fillId="5" borderId="49" xfId="0" applyFont="1" applyFill="1" applyBorder="1" applyAlignment="1">
      <alignment vertical="top"/>
    </xf>
    <xf numFmtId="0" fontId="0" fillId="5" borderId="50" xfId="0" applyFont="1" applyFill="1" applyBorder="1" applyAlignment="1">
      <alignment vertical="top"/>
    </xf>
    <xf numFmtId="0" fontId="0" fillId="5" borderId="51" xfId="0" applyFont="1" applyFill="1" applyBorder="1" applyAlignment="1">
      <alignment vertical="top"/>
    </xf>
    <xf numFmtId="0" fontId="2" fillId="3" borderId="26" xfId="0" applyFont="1" applyFill="1" applyBorder="1" applyAlignment="1">
      <alignment horizontal="left" wrapText="1"/>
    </xf>
    <xf numFmtId="2" fontId="0" fillId="5" borderId="50" xfId="0" applyNumberFormat="1" applyFont="1" applyFill="1" applyBorder="1" applyAlignment="1">
      <alignment vertical="top"/>
    </xf>
    <xf numFmtId="2" fontId="0" fillId="5" borderId="51" xfId="0" applyNumberFormat="1" applyFont="1" applyFill="1" applyBorder="1" applyAlignment="1">
      <alignment vertical="top"/>
    </xf>
    <xf numFmtId="2" fontId="2" fillId="3" borderId="26" xfId="0" applyNumberFormat="1" applyFont="1" applyFill="1" applyBorder="1" applyAlignment="1">
      <alignment horizontal="right"/>
    </xf>
    <xf numFmtId="0" fontId="16" fillId="0" borderId="49" xfId="0" applyFont="1" applyBorder="1" applyAlignment="1">
      <alignment horizontal="right" vertical="top"/>
    </xf>
    <xf numFmtId="2" fontId="0" fillId="0" borderId="50" xfId="0" applyNumberFormat="1" applyFont="1" applyBorder="1" applyAlignment="1">
      <alignment horizontal="right" vertical="top"/>
    </xf>
    <xf numFmtId="4" fontId="2" fillId="0" borderId="52" xfId="0" applyNumberFormat="1" applyFont="1" applyBorder="1" applyAlignment="1">
      <alignment horizontal="right"/>
    </xf>
    <xf numFmtId="0" fontId="0" fillId="0" borderId="50" xfId="0" applyFont="1" applyBorder="1" applyAlignment="1">
      <alignment horizontal="right" vertical="top"/>
    </xf>
    <xf numFmtId="0" fontId="16" fillId="0" borderId="50" xfId="0" applyFont="1" applyBorder="1" applyAlignment="1">
      <alignment horizontal="center" vertical="top"/>
    </xf>
    <xf numFmtId="0" fontId="16" fillId="0" borderId="50" xfId="0" applyFont="1" applyBorder="1" applyAlignment="1">
      <alignment vertical="top" wrapText="1"/>
    </xf>
    <xf numFmtId="0" fontId="16" fillId="0" borderId="49" xfId="0" applyFont="1" applyBorder="1" applyAlignment="1">
      <alignment vertical="top"/>
    </xf>
    <xf numFmtId="0" fontId="0" fillId="0" borderId="50" xfId="0" applyFont="1" applyBorder="1" applyAlignment="1">
      <alignment vertical="top"/>
    </xf>
    <xf numFmtId="0" fontId="16" fillId="0" borderId="50" xfId="0" applyFont="1" applyBorder="1" applyAlignment="1">
      <alignment horizontal="center" vertical="top"/>
    </xf>
    <xf numFmtId="0" fontId="17" fillId="0" borderId="50" xfId="0" applyFont="1" applyBorder="1" applyAlignment="1">
      <alignment vertical="top" wrapText="1"/>
    </xf>
    <xf numFmtId="2" fontId="17" fillId="0" borderId="50" xfId="0" applyNumberFormat="1" applyFont="1" applyBorder="1" applyAlignment="1">
      <alignment horizontal="right" vertical="top"/>
    </xf>
    <xf numFmtId="2" fontId="2" fillId="0" borderId="26" xfId="0" applyNumberFormat="1" applyFont="1" applyBorder="1" applyAlignment="1">
      <alignment horizontal="right"/>
    </xf>
    <xf numFmtId="0" fontId="2" fillId="4" borderId="17" xfId="0" applyFont="1" applyFill="1" applyBorder="1" applyAlignment="1">
      <alignment horizontal="left" vertical="top"/>
    </xf>
    <xf numFmtId="0" fontId="2" fillId="7" borderId="53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left" vertical="top" wrapText="1"/>
    </xf>
    <xf numFmtId="4" fontId="5" fillId="7" borderId="57" xfId="0" applyNumberFormat="1" applyFont="1" applyFill="1" applyBorder="1" applyAlignment="1">
      <alignment horizontal="right" vertical="top"/>
    </xf>
    <xf numFmtId="0" fontId="2" fillId="10" borderId="32" xfId="0" applyFont="1" applyFill="1" applyBorder="1" applyAlignment="1">
      <alignment vertical="center" wrapText="1"/>
    </xf>
    <xf numFmtId="0" fontId="5" fillId="3" borderId="58" xfId="0" applyFont="1" applyFill="1" applyBorder="1" applyAlignment="1">
      <alignment horizontal="right" vertical="top"/>
    </xf>
    <xf numFmtId="0" fontId="2" fillId="3" borderId="2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left" wrapText="1"/>
    </xf>
    <xf numFmtId="2" fontId="2" fillId="3" borderId="26" xfId="0" applyNumberFormat="1" applyFont="1" applyFill="1" applyBorder="1" applyAlignment="1">
      <alignment horizontal="right"/>
    </xf>
    <xf numFmtId="0" fontId="2" fillId="0" borderId="26" xfId="0" applyFont="1" applyBorder="1" applyAlignment="1">
      <alignment wrapText="1"/>
    </xf>
    <xf numFmtId="0" fontId="2" fillId="0" borderId="52" xfId="0" applyFont="1" applyBorder="1" applyAlignment="1">
      <alignment vertical="top" wrapText="1"/>
    </xf>
    <xf numFmtId="2" fontId="2" fillId="0" borderId="26" xfId="0" applyNumberFormat="1" applyFont="1" applyBorder="1" applyAlignment="1">
      <alignment horizontal="right" vertical="top" wrapText="1"/>
    </xf>
    <xf numFmtId="2" fontId="2" fillId="0" borderId="17" xfId="0" applyNumberFormat="1" applyFont="1" applyBorder="1" applyAlignment="1">
      <alignment horizontal="right" vertical="top"/>
    </xf>
    <xf numFmtId="0" fontId="5" fillId="0" borderId="17" xfId="0" applyFont="1" applyBorder="1" applyAlignment="1">
      <alignment vertical="top" wrapText="1"/>
    </xf>
    <xf numFmtId="2" fontId="5" fillId="0" borderId="17" xfId="0" applyNumberFormat="1" applyFont="1" applyBorder="1" applyAlignment="1">
      <alignment horizontal="right" vertical="top"/>
    </xf>
    <xf numFmtId="0" fontId="2" fillId="0" borderId="43" xfId="0" applyFont="1" applyBorder="1" applyAlignment="1">
      <alignment vertical="top" wrapText="1"/>
    </xf>
    <xf numFmtId="2" fontId="5" fillId="0" borderId="18" xfId="0" applyNumberFormat="1" applyFont="1" applyBorder="1" applyAlignment="1">
      <alignment horizontal="right" vertical="top"/>
    </xf>
    <xf numFmtId="2" fontId="2" fillId="0" borderId="43" xfId="0" applyNumberFormat="1" applyFont="1" applyBorder="1" applyAlignment="1">
      <alignment wrapText="1"/>
    </xf>
    <xf numFmtId="0" fontId="2" fillId="7" borderId="59" xfId="0" applyFont="1" applyFill="1" applyBorder="1" applyAlignment="1">
      <alignment horizontal="center" vertical="center" wrapText="1"/>
    </xf>
    <xf numFmtId="0" fontId="2" fillId="7" borderId="59" xfId="0" applyFont="1" applyFill="1" applyBorder="1" applyAlignment="1">
      <alignment horizontal="center" wrapText="1"/>
    </xf>
    <xf numFmtId="0" fontId="3" fillId="0" borderId="61" xfId="0" applyFont="1" applyBorder="1"/>
    <xf numFmtId="4" fontId="5" fillId="7" borderId="63" xfId="0" applyNumberFormat="1" applyFont="1" applyFill="1" applyBorder="1" applyAlignment="1">
      <alignment horizontal="right" vertical="top"/>
    </xf>
    <xf numFmtId="0" fontId="2" fillId="0" borderId="6" xfId="0" applyFont="1" applyBorder="1" applyAlignment="1">
      <alignment horizontal="left" wrapText="1"/>
    </xf>
    <xf numFmtId="0" fontId="2" fillId="3" borderId="43" xfId="0" applyFont="1" applyFill="1" applyBorder="1" applyAlignment="1">
      <alignment horizontal="center"/>
    </xf>
    <xf numFmtId="4" fontId="2" fillId="0" borderId="8" xfId="0" applyNumberFormat="1" applyFont="1" applyBorder="1" applyAlignment="1">
      <alignment horizontal="right" vertical="top"/>
    </xf>
    <xf numFmtId="0" fontId="3" fillId="0" borderId="26" xfId="0" applyFont="1" applyBorder="1" applyAlignment="1"/>
    <xf numFmtId="0" fontId="2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left" wrapText="1"/>
    </xf>
    <xf numFmtId="166" fontId="0" fillId="0" borderId="17" xfId="0" applyNumberFormat="1" applyFont="1" applyBorder="1" applyAlignment="1">
      <alignment horizontal="center" vertical="top"/>
    </xf>
    <xf numFmtId="0" fontId="2" fillId="3" borderId="22" xfId="0" applyFont="1" applyFill="1" applyBorder="1" applyAlignment="1">
      <alignment horizontal="center"/>
    </xf>
    <xf numFmtId="0" fontId="2" fillId="0" borderId="43" xfId="0" applyFont="1" applyBorder="1" applyAlignment="1">
      <alignment horizontal="center" vertical="top"/>
    </xf>
    <xf numFmtId="2" fontId="2" fillId="3" borderId="17" xfId="0" applyNumberFormat="1" applyFont="1" applyFill="1" applyBorder="1" applyAlignment="1">
      <alignment horizontal="right" vertical="top"/>
    </xf>
    <xf numFmtId="0" fontId="2" fillId="0" borderId="43" xfId="0" applyFont="1" applyBorder="1" applyAlignment="1">
      <alignment horizontal="left" wrapText="1"/>
    </xf>
    <xf numFmtId="2" fontId="2" fillId="3" borderId="18" xfId="0" applyNumberFormat="1" applyFont="1" applyFill="1" applyBorder="1" applyAlignment="1">
      <alignment horizontal="right" vertical="top"/>
    </xf>
    <xf numFmtId="2" fontId="2" fillId="0" borderId="43" xfId="0" applyNumberFormat="1" applyFont="1" applyBorder="1" applyAlignment="1">
      <alignment horizontal="right" wrapText="1"/>
    </xf>
    <xf numFmtId="2" fontId="2" fillId="0" borderId="43" xfId="0" applyNumberFormat="1" applyFont="1" applyBorder="1" applyAlignment="1">
      <alignment horizontal="right"/>
    </xf>
    <xf numFmtId="0" fontId="2" fillId="7" borderId="64" xfId="0" applyFont="1" applyFill="1" applyBorder="1" applyAlignment="1">
      <alignment horizontal="right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right"/>
    </xf>
    <xf numFmtId="0" fontId="15" fillId="0" borderId="0" xfId="0" applyFont="1" applyAlignment="1"/>
    <xf numFmtId="4" fontId="5" fillId="7" borderId="65" xfId="0" applyNumberFormat="1" applyFont="1" applyFill="1" applyBorder="1" applyAlignment="1">
      <alignment horizontal="right" vertical="top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5" fillId="0" borderId="42" xfId="0" applyNumberFormat="1" applyFont="1" applyBorder="1" applyAlignment="1">
      <alignment horizontal="right" vertical="top"/>
    </xf>
    <xf numFmtId="0" fontId="2" fillId="0" borderId="5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top"/>
    </xf>
    <xf numFmtId="0" fontId="5" fillId="0" borderId="52" xfId="0" applyFont="1" applyBorder="1" applyAlignment="1">
      <alignment horizontal="left" wrapText="1"/>
    </xf>
    <xf numFmtId="2" fontId="2" fillId="0" borderId="52" xfId="0" applyNumberFormat="1" applyFont="1" applyBorder="1" applyAlignment="1">
      <alignment horizontal="right" wrapText="1"/>
    </xf>
    <xf numFmtId="0" fontId="5" fillId="0" borderId="23" xfId="0" applyFont="1" applyBorder="1" applyAlignment="1">
      <alignment vertical="center"/>
    </xf>
    <xf numFmtId="2" fontId="2" fillId="0" borderId="52" xfId="0" applyNumberFormat="1" applyFont="1" applyBorder="1" applyAlignment="1">
      <alignment horizontal="right"/>
    </xf>
    <xf numFmtId="0" fontId="5" fillId="0" borderId="24" xfId="0" applyFont="1" applyBorder="1" applyAlignment="1">
      <alignment vertical="center"/>
    </xf>
    <xf numFmtId="0" fontId="7" fillId="0" borderId="24" xfId="0" applyFont="1" applyBorder="1" applyAlignment="1"/>
    <xf numFmtId="164" fontId="5" fillId="0" borderId="24" xfId="0" applyNumberFormat="1" applyFont="1" applyBorder="1" applyAlignment="1">
      <alignment vertical="center"/>
    </xf>
    <xf numFmtId="164" fontId="5" fillId="0" borderId="25" xfId="0" applyNumberFormat="1" applyFont="1" applyBorder="1" applyAlignment="1">
      <alignment vertical="center"/>
    </xf>
    <xf numFmtId="0" fontId="2" fillId="0" borderId="52" xfId="0" applyFont="1" applyBorder="1" applyAlignment="1">
      <alignment horizontal="left" wrapText="1"/>
    </xf>
    <xf numFmtId="0" fontId="2" fillId="0" borderId="17" xfId="0" applyFont="1" applyBorder="1" applyAlignment="1">
      <alignment horizontal="left" vertical="top" wrapText="1"/>
    </xf>
    <xf numFmtId="164" fontId="5" fillId="0" borderId="23" xfId="0" applyNumberFormat="1" applyFont="1" applyBorder="1" applyAlignment="1">
      <alignment vertical="center"/>
    </xf>
    <xf numFmtId="166" fontId="14" fillId="0" borderId="17" xfId="0" applyNumberFormat="1" applyFont="1" applyBorder="1" applyAlignment="1">
      <alignment horizontal="right" vertical="top"/>
    </xf>
    <xf numFmtId="0" fontId="5" fillId="0" borderId="42" xfId="0" applyFont="1" applyBorder="1" applyAlignment="1">
      <alignment vertical="center"/>
    </xf>
    <xf numFmtId="49" fontId="5" fillId="0" borderId="41" xfId="0" applyNumberFormat="1" applyFont="1" applyBorder="1" applyAlignment="1">
      <alignment vertical="center"/>
    </xf>
    <xf numFmtId="49" fontId="5" fillId="0" borderId="24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11" xfId="0" applyNumberFormat="1" applyFont="1" applyBorder="1" applyAlignment="1">
      <alignment horizontal="right" vertical="center"/>
    </xf>
    <xf numFmtId="0" fontId="18" fillId="0" borderId="4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10" fontId="18" fillId="0" borderId="5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9" fontId="20" fillId="0" borderId="13" xfId="0" applyNumberFormat="1" applyFont="1" applyBorder="1" applyAlignment="1">
      <alignment horizontal="left"/>
    </xf>
    <xf numFmtId="10" fontId="20" fillId="0" borderId="13" xfId="0" applyNumberFormat="1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164" fontId="20" fillId="0" borderId="65" xfId="0" applyNumberFormat="1" applyFont="1" applyBorder="1" applyAlignment="1">
      <alignment horizontal="right" vertical="center"/>
    </xf>
    <xf numFmtId="170" fontId="5" fillId="3" borderId="32" xfId="0" applyNumberFormat="1" applyFont="1" applyFill="1" applyBorder="1" applyAlignment="1">
      <alignment horizontal="right" vertical="top"/>
    </xf>
    <xf numFmtId="0" fontId="20" fillId="0" borderId="16" xfId="0" applyFont="1" applyBorder="1" applyAlignment="1">
      <alignment horizontal="center" vertical="center" wrapText="1"/>
    </xf>
    <xf numFmtId="169" fontId="20" fillId="0" borderId="17" xfId="0" applyNumberFormat="1" applyFont="1" applyBorder="1" applyAlignment="1">
      <alignment horizontal="left"/>
    </xf>
    <xf numFmtId="10" fontId="20" fillId="0" borderId="17" xfId="0" applyNumberFormat="1" applyFont="1" applyBorder="1" applyAlignment="1">
      <alignment horizontal="center" vertical="center"/>
    </xf>
    <xf numFmtId="164" fontId="20" fillId="0" borderId="17" xfId="0" applyNumberFormat="1" applyFont="1" applyBorder="1" applyAlignment="1">
      <alignment horizontal="center" vertical="center"/>
    </xf>
    <xf numFmtId="164" fontId="20" fillId="0" borderId="18" xfId="0" applyNumberFormat="1" applyFont="1" applyBorder="1" applyAlignment="1">
      <alignment horizontal="right" vertical="center"/>
    </xf>
    <xf numFmtId="170" fontId="7" fillId="0" borderId="0" xfId="0" applyNumberFormat="1" applyFont="1" applyAlignment="1"/>
    <xf numFmtId="0" fontId="2" fillId="0" borderId="26" xfId="0" applyFont="1" applyBorder="1" applyAlignment="1">
      <alignment vertical="top" wrapText="1"/>
    </xf>
    <xf numFmtId="0" fontId="2" fillId="3" borderId="43" xfId="0" applyFont="1" applyFill="1" applyBorder="1" applyAlignment="1">
      <alignment horizontal="center"/>
    </xf>
    <xf numFmtId="166" fontId="16" fillId="3" borderId="0" xfId="0" applyNumberFormat="1" applyFont="1" applyFill="1" applyAlignment="1">
      <alignment horizontal="left"/>
    </xf>
    <xf numFmtId="0" fontId="2" fillId="3" borderId="26" xfId="0" applyFont="1" applyFill="1" applyBorder="1" applyAlignment="1">
      <alignment horizontal="right" vertical="top"/>
    </xf>
    <xf numFmtId="0" fontId="16" fillId="0" borderId="26" xfId="0" applyFont="1" applyBorder="1" applyAlignment="1">
      <alignment horizontal="center"/>
    </xf>
    <xf numFmtId="0" fontId="16" fillId="0" borderId="26" xfId="0" applyFont="1" applyBorder="1" applyAlignment="1">
      <alignment horizontal="center" vertical="top"/>
    </xf>
    <xf numFmtId="0" fontId="17" fillId="0" borderId="10" xfId="0" applyFont="1" applyBorder="1" applyAlignment="1">
      <alignment horizontal="left"/>
    </xf>
    <xf numFmtId="2" fontId="16" fillId="0" borderId="26" xfId="0" applyNumberFormat="1" applyFont="1" applyBorder="1" applyAlignment="1">
      <alignment horizontal="right"/>
    </xf>
    <xf numFmtId="4" fontId="16" fillId="0" borderId="11" xfId="0" applyNumberFormat="1" applyFont="1" applyBorder="1" applyAlignment="1">
      <alignment horizontal="right"/>
    </xf>
    <xf numFmtId="0" fontId="2" fillId="0" borderId="26" xfId="0" applyFont="1" applyBorder="1" applyAlignment="1">
      <alignment horizontal="left" wrapText="1"/>
    </xf>
    <xf numFmtId="0" fontId="2" fillId="0" borderId="26" xfId="0" applyFont="1" applyBorder="1" applyAlignment="1"/>
    <xf numFmtId="2" fontId="16" fillId="3" borderId="26" xfId="0" applyNumberFormat="1" applyFont="1" applyFill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wrapText="1"/>
    </xf>
    <xf numFmtId="0" fontId="2" fillId="4" borderId="27" xfId="0" applyFont="1" applyFill="1" applyBorder="1" applyAlignment="1">
      <alignment vertical="top"/>
    </xf>
    <xf numFmtId="0" fontId="2" fillId="4" borderId="28" xfId="0" applyFont="1" applyFill="1" applyBorder="1" applyAlignment="1">
      <alignment horizontal="left" vertical="top"/>
    </xf>
    <xf numFmtId="0" fontId="2" fillId="4" borderId="28" xfId="0" applyFont="1" applyFill="1" applyBorder="1" applyAlignment="1">
      <alignment horizontal="center" vertical="top"/>
    </xf>
    <xf numFmtId="0" fontId="21" fillId="4" borderId="26" xfId="0" applyFont="1" applyFill="1" applyBorder="1" applyAlignment="1">
      <alignment vertical="top" wrapText="1"/>
    </xf>
    <xf numFmtId="0" fontId="2" fillId="3" borderId="26" xfId="0" applyFont="1" applyFill="1" applyBorder="1" applyAlignment="1">
      <alignment horizontal="center" vertical="center"/>
    </xf>
    <xf numFmtId="2" fontId="2" fillId="4" borderId="28" xfId="0" applyNumberFormat="1" applyFont="1" applyFill="1" applyBorder="1" applyAlignment="1">
      <alignment horizontal="right" vertical="top"/>
    </xf>
    <xf numFmtId="2" fontId="2" fillId="4" borderId="29" xfId="0" applyNumberFormat="1" applyFont="1" applyFill="1" applyBorder="1" applyAlignment="1">
      <alignment horizontal="right" vertical="top"/>
    </xf>
    <xf numFmtId="0" fontId="2" fillId="0" borderId="26" xfId="0" applyFont="1" applyBorder="1" applyAlignment="1">
      <alignment vertical="top"/>
    </xf>
    <xf numFmtId="0" fontId="7" fillId="0" borderId="26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2" fontId="2" fillId="0" borderId="26" xfId="0" applyNumberFormat="1" applyFont="1" applyBorder="1" applyAlignment="1">
      <alignment horizontal="center" vertical="top"/>
    </xf>
    <xf numFmtId="166" fontId="2" fillId="0" borderId="26" xfId="0" applyNumberFormat="1" applyFont="1" applyBorder="1" applyAlignment="1">
      <alignment horizontal="right" vertical="top"/>
    </xf>
    <xf numFmtId="0" fontId="18" fillId="2" borderId="6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top"/>
    </xf>
    <xf numFmtId="0" fontId="18" fillId="2" borderId="32" xfId="0" applyFont="1" applyFill="1" applyBorder="1" applyAlignment="1">
      <alignment vertical="center"/>
    </xf>
    <xf numFmtId="2" fontId="2" fillId="3" borderId="26" xfId="0" applyNumberFormat="1" applyFont="1" applyFill="1" applyBorder="1" applyAlignment="1">
      <alignment horizontal="right" vertical="top"/>
    </xf>
    <xf numFmtId="164" fontId="18" fillId="2" borderId="32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vertical="top"/>
    </xf>
    <xf numFmtId="10" fontId="18" fillId="2" borderId="32" xfId="0" applyNumberFormat="1" applyFont="1" applyFill="1" applyBorder="1" applyAlignment="1">
      <alignment horizontal="center" vertical="center"/>
    </xf>
    <xf numFmtId="2" fontId="2" fillId="0" borderId="26" xfId="0" applyNumberFormat="1" applyFont="1" applyBorder="1" applyAlignment="1">
      <alignment horizontal="right" vertical="top"/>
    </xf>
    <xf numFmtId="164" fontId="18" fillId="2" borderId="6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" fillId="3" borderId="26" xfId="0" applyFont="1" applyFill="1" applyBorder="1" applyAlignment="1">
      <alignment horizontal="left" vertical="top"/>
    </xf>
    <xf numFmtId="10" fontId="18" fillId="2" borderId="66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top"/>
    </xf>
    <xf numFmtId="0" fontId="5" fillId="0" borderId="26" xfId="0" applyFont="1" applyBorder="1" applyAlignment="1">
      <alignment vertical="top" wrapText="1"/>
    </xf>
    <xf numFmtId="9" fontId="18" fillId="2" borderId="3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8" fillId="2" borderId="68" xfId="0" applyFont="1" applyFill="1" applyBorder="1" applyAlignment="1">
      <alignment horizontal="center" vertical="center"/>
    </xf>
    <xf numFmtId="0" fontId="18" fillId="2" borderId="69" xfId="0" applyFont="1" applyFill="1" applyBorder="1" applyAlignment="1">
      <alignment vertical="center"/>
    </xf>
    <xf numFmtId="2" fontId="5" fillId="3" borderId="26" xfId="0" applyNumberFormat="1" applyFont="1" applyFill="1" applyBorder="1" applyAlignment="1">
      <alignment horizontal="right" vertical="top"/>
    </xf>
    <xf numFmtId="164" fontId="18" fillId="2" borderId="69" xfId="0" applyNumberFormat="1" applyFont="1" applyFill="1" applyBorder="1" applyAlignment="1">
      <alignment horizontal="center" vertical="center"/>
    </xf>
    <xf numFmtId="9" fontId="18" fillId="2" borderId="69" xfId="0" applyNumberFormat="1" applyFont="1" applyFill="1" applyBorder="1" applyAlignment="1">
      <alignment horizontal="center" vertical="center"/>
    </xf>
    <xf numFmtId="4" fontId="5" fillId="3" borderId="26" xfId="0" applyNumberFormat="1" applyFont="1" applyFill="1" applyBorder="1" applyAlignment="1">
      <alignment horizontal="right" vertical="top"/>
    </xf>
    <xf numFmtId="164" fontId="18" fillId="2" borderId="70" xfId="0" applyNumberFormat="1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right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/>
    <xf numFmtId="0" fontId="2" fillId="11" borderId="49" xfId="0" applyFont="1" applyFill="1" applyBorder="1" applyAlignment="1">
      <alignment vertical="top"/>
    </xf>
    <xf numFmtId="164" fontId="20" fillId="0" borderId="0" xfId="0" applyNumberFormat="1" applyFont="1" applyAlignment="1">
      <alignment horizontal="center" vertical="center"/>
    </xf>
    <xf numFmtId="0" fontId="2" fillId="11" borderId="71" xfId="0" applyFont="1" applyFill="1" applyBorder="1" applyAlignment="1">
      <alignment horizontal="left" vertical="top"/>
    </xf>
    <xf numFmtId="4" fontId="20" fillId="0" borderId="0" xfId="0" applyNumberFormat="1" applyFont="1" applyAlignment="1">
      <alignment horizontal="center"/>
    </xf>
    <xf numFmtId="0" fontId="2" fillId="11" borderId="71" xfId="0" applyFont="1" applyFill="1" applyBorder="1" applyAlignment="1">
      <alignment horizontal="center" vertical="top"/>
    </xf>
    <xf numFmtId="164" fontId="20" fillId="0" borderId="5" xfId="0" applyNumberFormat="1" applyFont="1" applyBorder="1" applyAlignment="1">
      <alignment horizontal="right"/>
    </xf>
    <xf numFmtId="0" fontId="5" fillId="11" borderId="71" xfId="0" applyFont="1" applyFill="1" applyBorder="1" applyAlignment="1">
      <alignment vertical="top" wrapText="1"/>
    </xf>
    <xf numFmtId="2" fontId="5" fillId="11" borderId="71" xfId="0" applyNumberFormat="1" applyFont="1" applyFill="1" applyBorder="1" applyAlignment="1">
      <alignment horizontal="right" vertical="top"/>
    </xf>
    <xf numFmtId="0" fontId="18" fillId="3" borderId="66" xfId="0" applyFont="1" applyFill="1" applyBorder="1" applyAlignment="1">
      <alignment horizontal="center" vertical="center"/>
    </xf>
    <xf numFmtId="2" fontId="5" fillId="11" borderId="72" xfId="0" applyNumberFormat="1" applyFont="1" applyFill="1" applyBorder="1" applyAlignment="1">
      <alignment horizontal="right" vertical="top"/>
    </xf>
    <xf numFmtId="0" fontId="18" fillId="3" borderId="32" xfId="0" applyFont="1" applyFill="1" applyBorder="1" applyAlignment="1">
      <alignment vertical="center"/>
    </xf>
    <xf numFmtId="164" fontId="18" fillId="3" borderId="32" xfId="0" applyNumberFormat="1" applyFont="1" applyFill="1" applyBorder="1" applyAlignment="1">
      <alignment horizontal="center" vertical="center"/>
    </xf>
    <xf numFmtId="9" fontId="18" fillId="3" borderId="32" xfId="0" applyNumberFormat="1" applyFont="1" applyFill="1" applyBorder="1" applyAlignment="1">
      <alignment horizontal="center" vertical="center"/>
    </xf>
    <xf numFmtId="164" fontId="18" fillId="3" borderId="67" xfId="0" applyNumberFormat="1" applyFont="1" applyFill="1" applyBorder="1" applyAlignment="1">
      <alignment horizontal="center" vertical="center"/>
    </xf>
    <xf numFmtId="0" fontId="15" fillId="3" borderId="32" xfId="0" applyFont="1" applyFill="1" applyBorder="1" applyAlignment="1"/>
    <xf numFmtId="0" fontId="5" fillId="0" borderId="6" xfId="0" applyFont="1" applyBorder="1" applyAlignment="1">
      <alignment wrapText="1"/>
    </xf>
    <xf numFmtId="0" fontId="15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164" fontId="7" fillId="0" borderId="0" xfId="0" applyNumberFormat="1" applyFont="1" applyAlignment="1">
      <alignment vertical="center"/>
    </xf>
    <xf numFmtId="164" fontId="7" fillId="0" borderId="5" xfId="0" applyNumberFormat="1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left" wrapText="1"/>
    </xf>
    <xf numFmtId="164" fontId="7" fillId="0" borderId="10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right"/>
    </xf>
    <xf numFmtId="0" fontId="2" fillId="7" borderId="79" xfId="0" applyFont="1" applyFill="1" applyBorder="1" applyAlignment="1">
      <alignment horizontal="center" vertical="center" wrapText="1"/>
    </xf>
    <xf numFmtId="0" fontId="2" fillId="7" borderId="79" xfId="0" applyFont="1" applyFill="1" applyBorder="1" applyAlignment="1">
      <alignment horizontal="center" wrapText="1"/>
    </xf>
    <xf numFmtId="2" fontId="3" fillId="0" borderId="26" xfId="0" applyNumberFormat="1" applyFont="1" applyBorder="1" applyAlignment="1"/>
    <xf numFmtId="0" fontId="24" fillId="4" borderId="26" xfId="0" applyFont="1" applyFill="1" applyBorder="1" applyAlignment="1">
      <alignment vertical="top" wrapText="1"/>
    </xf>
    <xf numFmtId="4" fontId="3" fillId="0" borderId="26" xfId="0" applyNumberFormat="1" applyFont="1" applyBorder="1"/>
    <xf numFmtId="0" fontId="12" fillId="0" borderId="26" xfId="0" applyFont="1" applyBorder="1" applyAlignment="1">
      <alignment vertical="top" wrapText="1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4" fontId="2" fillId="0" borderId="43" xfId="0" applyNumberFormat="1" applyFont="1" applyBorder="1" applyAlignment="1">
      <alignment horizontal="right"/>
    </xf>
    <xf numFmtId="0" fontId="5" fillId="4" borderId="26" xfId="0" applyFont="1" applyFill="1" applyBorder="1" applyAlignment="1">
      <alignment horizontal="left" wrapText="1"/>
    </xf>
    <xf numFmtId="2" fontId="2" fillId="0" borderId="26" xfId="0" applyNumberFormat="1" applyFont="1" applyBorder="1" applyAlignment="1"/>
    <xf numFmtId="2" fontId="2" fillId="0" borderId="52" xfId="0" applyNumberFormat="1" applyFont="1" applyBorder="1" applyAlignment="1"/>
    <xf numFmtId="2" fontId="2" fillId="0" borderId="52" xfId="0" applyNumberFormat="1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wrapText="1"/>
    </xf>
    <xf numFmtId="0" fontId="5" fillId="3" borderId="27" xfId="0" applyFont="1" applyFill="1" applyBorder="1" applyAlignment="1">
      <alignment horizontal="right" vertical="top"/>
    </xf>
    <xf numFmtId="2" fontId="2" fillId="4" borderId="28" xfId="0" applyNumberFormat="1" applyFont="1" applyFill="1" applyBorder="1" applyAlignment="1">
      <alignment horizontal="right" vertical="top"/>
    </xf>
    <xf numFmtId="0" fontId="2" fillId="0" borderId="26" xfId="0" applyFont="1" applyBorder="1" applyAlignment="1">
      <alignment horizontal="left" vertical="top" wrapText="1"/>
    </xf>
    <xf numFmtId="0" fontId="2" fillId="7" borderId="0" xfId="0" applyFont="1" applyFill="1" applyAlignment="1">
      <alignment horizontal="right" wrapText="1"/>
    </xf>
    <xf numFmtId="2" fontId="2" fillId="0" borderId="26" xfId="0" applyNumberFormat="1" applyFont="1" applyBorder="1" applyAlignment="1">
      <alignment horizontal="right" vertical="top" wrapText="1"/>
    </xf>
    <xf numFmtId="0" fontId="16" fillId="0" borderId="52" xfId="0" applyFont="1" applyBorder="1" applyAlignment="1">
      <alignment horizontal="center" vertical="top"/>
    </xf>
    <xf numFmtId="2" fontId="2" fillId="0" borderId="52" xfId="0" applyNumberFormat="1" applyFont="1" applyBorder="1" applyAlignment="1">
      <alignment horizontal="right" wrapText="1"/>
    </xf>
    <xf numFmtId="4" fontId="2" fillId="0" borderId="26" xfId="0" applyNumberFormat="1" applyFont="1" applyBorder="1" applyAlignment="1">
      <alignment horizontal="right"/>
    </xf>
    <xf numFmtId="0" fontId="2" fillId="0" borderId="26" xfId="0" applyFont="1" applyBorder="1" applyAlignment="1">
      <alignment horizontal="right" wrapText="1"/>
    </xf>
    <xf numFmtId="0" fontId="2" fillId="7" borderId="80" xfId="0" applyFont="1" applyFill="1" applyBorder="1" applyAlignment="1">
      <alignment horizontal="right" wrapText="1"/>
    </xf>
    <xf numFmtId="0" fontId="2" fillId="7" borderId="52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top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top"/>
    </xf>
    <xf numFmtId="0" fontId="2" fillId="7" borderId="13" xfId="0" applyFont="1" applyFill="1" applyBorder="1" applyAlignment="1">
      <alignment horizontal="right" wrapText="1"/>
    </xf>
    <xf numFmtId="0" fontId="7" fillId="0" borderId="26" xfId="0" applyFont="1" applyBorder="1" applyAlignment="1">
      <alignment horizontal="center" vertical="center"/>
    </xf>
    <xf numFmtId="0" fontId="25" fillId="3" borderId="26" xfId="0" applyFont="1" applyFill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26" fillId="0" borderId="26" xfId="0" applyFont="1" applyBorder="1" applyAlignment="1">
      <alignment vertical="top" wrapText="1"/>
    </xf>
    <xf numFmtId="2" fontId="2" fillId="3" borderId="81" xfId="0" applyNumberFormat="1" applyFont="1" applyFill="1" applyBorder="1" applyAlignment="1">
      <alignment horizontal="right" vertical="top"/>
    </xf>
    <xf numFmtId="0" fontId="2" fillId="3" borderId="26" xfId="0" applyFont="1" applyFill="1" applyBorder="1" applyAlignment="1">
      <alignment horizontal="center" vertical="top"/>
    </xf>
    <xf numFmtId="0" fontId="15" fillId="0" borderId="2" xfId="0" applyFont="1" applyBorder="1" applyAlignment="1"/>
    <xf numFmtId="2" fontId="2" fillId="0" borderId="5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right" vertical="center"/>
    </xf>
    <xf numFmtId="4" fontId="15" fillId="0" borderId="2" xfId="0" applyNumberFormat="1" applyFont="1" applyBorder="1" applyAlignment="1">
      <alignment horizontal="center"/>
    </xf>
    <xf numFmtId="10" fontId="27" fillId="0" borderId="2" xfId="0" applyNumberFormat="1" applyFont="1" applyBorder="1" applyAlignment="1"/>
    <xf numFmtId="164" fontId="15" fillId="0" borderId="0" xfId="0" applyNumberFormat="1" applyFont="1" applyAlignment="1">
      <alignment horizontal="right" vertical="center"/>
    </xf>
    <xf numFmtId="10" fontId="27" fillId="0" borderId="0" xfId="0" applyNumberFormat="1" applyFont="1" applyAlignment="1"/>
    <xf numFmtId="10" fontId="27" fillId="0" borderId="10" xfId="0" applyNumberFormat="1" applyFont="1" applyBorder="1" applyAlignment="1"/>
    <xf numFmtId="0" fontId="28" fillId="0" borderId="0" xfId="0" applyFont="1" applyAlignment="1"/>
    <xf numFmtId="0" fontId="5" fillId="3" borderId="85" xfId="0" applyFont="1" applyFill="1" applyBorder="1" applyAlignment="1">
      <alignment horizontal="right" vertical="top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171" fontId="5" fillId="0" borderId="6" xfId="0" applyNumberFormat="1" applyFont="1" applyBorder="1" applyAlignment="1">
      <alignment horizontal="left" vertical="center"/>
    </xf>
    <xf numFmtId="171" fontId="5" fillId="0" borderId="1" xfId="0" applyNumberFormat="1" applyFont="1" applyBorder="1" applyAlignment="1">
      <alignment vertical="center"/>
    </xf>
    <xf numFmtId="170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/>
    <xf numFmtId="171" fontId="5" fillId="0" borderId="2" xfId="0" applyNumberFormat="1" applyFont="1" applyBorder="1" applyAlignment="1">
      <alignment vertical="center"/>
    </xf>
    <xf numFmtId="0" fontId="18" fillId="0" borderId="26" xfId="0" applyFont="1" applyBorder="1" applyAlignment="1">
      <alignment horizontal="center" vertical="center"/>
    </xf>
    <xf numFmtId="2" fontId="2" fillId="3" borderId="81" xfId="0" applyNumberFormat="1" applyFont="1" applyFill="1" applyBorder="1" applyAlignment="1">
      <alignment horizontal="right" vertical="top"/>
    </xf>
    <xf numFmtId="173" fontId="29" fillId="0" borderId="90" xfId="0" applyNumberFormat="1" applyFont="1" applyBorder="1" applyAlignment="1">
      <alignment horizontal="right"/>
    </xf>
    <xf numFmtId="166" fontId="7" fillId="0" borderId="0" xfId="0" applyNumberFormat="1" applyFont="1" applyAlignment="1"/>
    <xf numFmtId="164" fontId="20" fillId="0" borderId="94" xfId="0" applyNumberFormat="1" applyFont="1" applyBorder="1" applyAlignment="1">
      <alignment horizontal="right"/>
    </xf>
    <xf numFmtId="4" fontId="5" fillId="7" borderId="65" xfId="0" applyNumberFormat="1" applyFont="1" applyFill="1" applyBorder="1" applyAlignment="1">
      <alignment horizontal="right"/>
    </xf>
    <xf numFmtId="0" fontId="5" fillId="3" borderId="28" xfId="0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2" fontId="2" fillId="0" borderId="11" xfId="0" applyNumberFormat="1" applyFont="1" applyBorder="1" applyAlignment="1">
      <alignment horizontal="right" wrapText="1"/>
    </xf>
    <xf numFmtId="2" fontId="2" fillId="0" borderId="11" xfId="0" applyNumberFormat="1" applyFont="1" applyBorder="1" applyAlignment="1">
      <alignment horizontal="right"/>
    </xf>
    <xf numFmtId="0" fontId="2" fillId="0" borderId="49" xfId="0" applyFont="1" applyBorder="1" applyAlignment="1">
      <alignment horizontal="center" vertical="center"/>
    </xf>
    <xf numFmtId="0" fontId="2" fillId="0" borderId="71" xfId="0" applyFont="1" applyBorder="1" applyAlignment="1">
      <alignment vertical="top" wrapText="1"/>
    </xf>
    <xf numFmtId="0" fontId="30" fillId="0" borderId="0" xfId="0" applyFont="1" applyAlignment="1">
      <alignment vertical="center" wrapText="1"/>
    </xf>
    <xf numFmtId="0" fontId="2" fillId="7" borderId="88" xfId="0" applyFont="1" applyFill="1" applyBorder="1" applyAlignment="1">
      <alignment horizontal="center" vertical="center" wrapText="1"/>
    </xf>
    <xf numFmtId="0" fontId="2" fillId="7" borderId="88" xfId="0" applyFont="1" applyFill="1" applyBorder="1" applyAlignment="1">
      <alignment horizontal="center" wrapText="1"/>
    </xf>
    <xf numFmtId="4" fontId="5" fillId="7" borderId="96" xfId="0" applyNumberFormat="1" applyFont="1" applyFill="1" applyBorder="1" applyAlignment="1">
      <alignment horizontal="right" vertical="top"/>
    </xf>
    <xf numFmtId="0" fontId="7" fillId="0" borderId="26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right" wrapText="1"/>
    </xf>
    <xf numFmtId="174" fontId="2" fillId="0" borderId="0" xfId="0" applyNumberFormat="1" applyFont="1" applyAlignment="1">
      <alignment vertical="center" wrapText="1"/>
    </xf>
    <xf numFmtId="0" fontId="5" fillId="7" borderId="0" xfId="0" applyFont="1" applyFill="1" applyAlignment="1">
      <alignment horizontal="right" vertical="top"/>
    </xf>
    <xf numFmtId="4" fontId="5" fillId="7" borderId="0" xfId="0" applyNumberFormat="1" applyFont="1" applyFill="1" applyAlignment="1">
      <alignment horizontal="right" vertical="top"/>
    </xf>
    <xf numFmtId="9" fontId="31" fillId="0" borderId="71" xfId="0" applyNumberFormat="1" applyFont="1" applyBorder="1" applyAlignment="1">
      <alignment horizontal="center" vertical="center" wrapText="1"/>
    </xf>
    <xf numFmtId="170" fontId="19" fillId="0" borderId="101" xfId="0" applyNumberFormat="1" applyFont="1" applyBorder="1" applyAlignment="1">
      <alignment horizontal="left" vertical="center"/>
    </xf>
    <xf numFmtId="4" fontId="31" fillId="0" borderId="102" xfId="0" applyNumberFormat="1" applyFont="1" applyBorder="1" applyAlignment="1">
      <alignment vertical="center" wrapText="1"/>
    </xf>
    <xf numFmtId="0" fontId="7" fillId="2" borderId="32" xfId="0" applyFont="1" applyFill="1" applyBorder="1" applyAlignment="1"/>
    <xf numFmtId="0" fontId="20" fillId="0" borderId="17" xfId="0" applyFont="1" applyBorder="1" applyAlignment="1">
      <alignment vertical="center" wrapText="1"/>
    </xf>
    <xf numFmtId="4" fontId="19" fillId="0" borderId="41" xfId="0" applyNumberFormat="1" applyFont="1" applyBorder="1" applyAlignment="1">
      <alignment horizontal="left" vertical="center"/>
    </xf>
    <xf numFmtId="4" fontId="20" fillId="0" borderId="103" xfId="0" applyNumberFormat="1" applyFont="1" applyBorder="1" applyAlignment="1">
      <alignment vertical="center" wrapText="1"/>
    </xf>
    <xf numFmtId="4" fontId="20" fillId="2" borderId="104" xfId="0" applyNumberFormat="1" applyFont="1" applyFill="1" applyBorder="1" applyAlignment="1">
      <alignment vertical="center" wrapText="1"/>
    </xf>
    <xf numFmtId="0" fontId="19" fillId="0" borderId="41" xfId="0" applyFont="1" applyBorder="1" applyAlignment="1">
      <alignment horizontal="left" vertical="center"/>
    </xf>
    <xf numFmtId="10" fontId="29" fillId="0" borderId="103" xfId="0" applyNumberFormat="1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9" fillId="0" borderId="106" xfId="0" applyFont="1" applyBorder="1" applyAlignment="1">
      <alignment horizontal="left" vertical="center"/>
    </xf>
    <xf numFmtId="10" fontId="29" fillId="0" borderId="94" xfId="0" applyNumberFormat="1" applyFont="1" applyBorder="1" applyAlignment="1">
      <alignment vertical="center" wrapText="1"/>
    </xf>
    <xf numFmtId="0" fontId="2" fillId="0" borderId="74" xfId="0" applyFont="1" applyBorder="1" applyAlignment="1"/>
    <xf numFmtId="164" fontId="2" fillId="0" borderId="74" xfId="0" applyNumberFormat="1" applyFont="1" applyBorder="1" applyAlignment="1"/>
    <xf numFmtId="164" fontId="2" fillId="0" borderId="74" xfId="0" applyNumberFormat="1" applyFont="1" applyBorder="1" applyAlignment="1">
      <alignment horizontal="left"/>
    </xf>
    <xf numFmtId="0" fontId="5" fillId="3" borderId="107" xfId="0" applyFont="1" applyFill="1" applyBorder="1" applyAlignment="1">
      <alignment horizontal="right" vertical="top"/>
    </xf>
    <xf numFmtId="0" fontId="2" fillId="0" borderId="97" xfId="0" applyFont="1" applyBorder="1" applyAlignment="1">
      <alignment horizontal="center" vertical="top"/>
    </xf>
    <xf numFmtId="0" fontId="2" fillId="0" borderId="107" xfId="0" applyFont="1" applyBorder="1" applyAlignment="1">
      <alignment vertical="top" wrapText="1"/>
    </xf>
    <xf numFmtId="2" fontId="2" fillId="0" borderId="107" xfId="0" applyNumberFormat="1" applyFont="1" applyBorder="1" applyAlignment="1">
      <alignment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174" fontId="2" fillId="0" borderId="0" xfId="0" applyNumberFormat="1" applyFont="1" applyFill="1" applyAlignment="1">
      <alignment vertical="center" wrapText="1"/>
    </xf>
    <xf numFmtId="0" fontId="0" fillId="0" borderId="0" xfId="0" applyFont="1" applyFill="1" applyAlignment="1"/>
    <xf numFmtId="0" fontId="33" fillId="8" borderId="17" xfId="0" applyFont="1" applyFill="1" applyBorder="1" applyAlignment="1">
      <alignment vertical="center" wrapText="1"/>
    </xf>
    <xf numFmtId="0" fontId="34" fillId="8" borderId="34" xfId="0" applyFont="1" applyFill="1" applyBorder="1" applyAlignment="1">
      <alignment vertical="center" wrapText="1"/>
    </xf>
    <xf numFmtId="0" fontId="34" fillId="8" borderId="17" xfId="0" applyFont="1" applyFill="1" applyBorder="1" applyAlignment="1">
      <alignment vertical="center" wrapText="1"/>
    </xf>
    <xf numFmtId="0" fontId="35" fillId="3" borderId="26" xfId="0" applyFont="1" applyFill="1" applyBorder="1" applyAlignment="1">
      <alignment vertical="top" wrapText="1"/>
    </xf>
    <xf numFmtId="0" fontId="35" fillId="0" borderId="26" xfId="0" applyFont="1" applyFill="1" applyBorder="1" applyAlignment="1">
      <alignment horizontal="left" wrapText="1"/>
    </xf>
    <xf numFmtId="167" fontId="35" fillId="0" borderId="26" xfId="0" applyNumberFormat="1" applyFont="1" applyBorder="1" applyAlignment="1">
      <alignment horizontal="right" vertical="top"/>
    </xf>
    <xf numFmtId="167" fontId="35" fillId="3" borderId="26" xfId="0" applyNumberFormat="1" applyFont="1" applyFill="1" applyBorder="1" applyAlignment="1">
      <alignment horizontal="right" vertical="top"/>
    </xf>
    <xf numFmtId="0" fontId="35" fillId="0" borderId="26" xfId="0" applyFont="1" applyBorder="1" applyAlignment="1">
      <alignment horizontal="right" wrapText="1"/>
    </xf>
    <xf numFmtId="0" fontId="35" fillId="0" borderId="26" xfId="0" applyFont="1" applyBorder="1" applyAlignment="1">
      <alignment horizontal="right" vertical="top"/>
    </xf>
    <xf numFmtId="167" fontId="35" fillId="0" borderId="26" xfId="0" applyNumberFormat="1" applyFont="1" applyBorder="1" applyAlignment="1">
      <alignment horizontal="right" wrapText="1"/>
    </xf>
    <xf numFmtId="0" fontId="35" fillId="0" borderId="17" xfId="0" applyFont="1" applyBorder="1" applyAlignment="1">
      <alignment horizontal="center" vertical="top"/>
    </xf>
    <xf numFmtId="0" fontId="34" fillId="4" borderId="17" xfId="0" applyFont="1" applyFill="1" applyBorder="1" applyAlignment="1">
      <alignment vertical="top" wrapText="1"/>
    </xf>
    <xf numFmtId="0" fontId="36" fillId="0" borderId="43" xfId="0" applyFont="1" applyBorder="1" applyAlignment="1">
      <alignment horizontal="center" vertical="center"/>
    </xf>
    <xf numFmtId="43" fontId="7" fillId="2" borderId="32" xfId="0" applyNumberFormat="1" applyFont="1" applyFill="1" applyBorder="1" applyAlignment="1"/>
    <xf numFmtId="0" fontId="34" fillId="0" borderId="6" xfId="0" applyFont="1" applyBorder="1" applyAlignment="1">
      <alignment horizontal="left" vertical="center"/>
    </xf>
    <xf numFmtId="0" fontId="0" fillId="0" borderId="0" xfId="0" applyFont="1" applyAlignment="1"/>
    <xf numFmtId="0" fontId="3" fillId="0" borderId="5" xfId="0" applyFont="1" applyBorder="1"/>
    <xf numFmtId="0" fontId="3" fillId="0" borderId="4" xfId="0" applyFont="1" applyBorder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3" fillId="0" borderId="10" xfId="0" applyFont="1" applyBorder="1"/>
    <xf numFmtId="164" fontId="7" fillId="0" borderId="74" xfId="0" applyNumberFormat="1" applyFont="1" applyBorder="1" applyAlignment="1">
      <alignment horizontal="center" vertical="center"/>
    </xf>
    <xf numFmtId="0" fontId="3" fillId="0" borderId="74" xfId="0" applyFont="1" applyBorder="1"/>
    <xf numFmtId="164" fontId="5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/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0" fontId="3" fillId="0" borderId="11" xfId="0" applyFont="1" applyBorder="1"/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5" fillId="6" borderId="76" xfId="0" applyFont="1" applyFill="1" applyBorder="1" applyAlignment="1">
      <alignment horizontal="center"/>
    </xf>
    <xf numFmtId="0" fontId="3" fillId="0" borderId="77" xfId="0" applyFont="1" applyBorder="1"/>
    <xf numFmtId="0" fontId="3" fillId="0" borderId="78" xfId="0" applyFont="1" applyBorder="1"/>
    <xf numFmtId="0" fontId="5" fillId="6" borderId="73" xfId="0" applyFont="1" applyFill="1" applyBorder="1" applyAlignment="1">
      <alignment horizontal="center"/>
    </xf>
    <xf numFmtId="0" fontId="3" fillId="0" borderId="75" xfId="0" applyFont="1" applyBorder="1"/>
    <xf numFmtId="0" fontId="5" fillId="7" borderId="60" xfId="0" applyFont="1" applyFill="1" applyBorder="1" applyAlignment="1">
      <alignment horizontal="right" vertical="top"/>
    </xf>
    <xf numFmtId="0" fontId="3" fillId="0" borderId="61" xfId="0" applyFont="1" applyBorder="1"/>
    <xf numFmtId="0" fontId="3" fillId="0" borderId="62" xfId="0" applyFont="1" applyBorder="1"/>
    <xf numFmtId="0" fontId="5" fillId="6" borderId="38" xfId="0" applyFont="1" applyFill="1" applyBorder="1" applyAlignment="1">
      <alignment horizontal="center"/>
    </xf>
    <xf numFmtId="0" fontId="3" fillId="0" borderId="39" xfId="0" applyFont="1" applyBorder="1"/>
    <xf numFmtId="0" fontId="3" fillId="0" borderId="40" xfId="0" applyFont="1" applyBorder="1"/>
    <xf numFmtId="0" fontId="5" fillId="7" borderId="6" xfId="0" applyFont="1" applyFill="1" applyBorder="1" applyAlignment="1">
      <alignment horizontal="right" vertical="top"/>
    </xf>
    <xf numFmtId="0" fontId="5" fillId="6" borderId="6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right" vertical="top"/>
    </xf>
    <xf numFmtId="0" fontId="3" fillId="0" borderId="35" xfId="0" applyFont="1" applyBorder="1"/>
    <xf numFmtId="0" fontId="3" fillId="0" borderId="36" xfId="0" applyFont="1" applyBorder="1"/>
    <xf numFmtId="0" fontId="5" fillId="0" borderId="6" xfId="0" applyFont="1" applyBorder="1" applyAlignment="1">
      <alignment horizontal="right" vertical="center" wrapText="1"/>
    </xf>
    <xf numFmtId="0" fontId="5" fillId="6" borderId="31" xfId="0" applyFont="1" applyFill="1" applyBorder="1" applyAlignment="1">
      <alignment horizontal="center" vertical="top" wrapText="1"/>
    </xf>
    <xf numFmtId="0" fontId="13" fillId="9" borderId="38" xfId="0" applyFont="1" applyFill="1" applyBorder="1" applyAlignment="1">
      <alignment horizontal="center" vertical="top" wrapText="1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/>
    </xf>
    <xf numFmtId="0" fontId="5" fillId="7" borderId="89" xfId="0" applyFont="1" applyFill="1" applyBorder="1" applyAlignment="1">
      <alignment horizontal="right" vertical="top"/>
    </xf>
    <xf numFmtId="0" fontId="3" fillId="0" borderId="95" xfId="0" applyFont="1" applyBorder="1"/>
    <xf numFmtId="0" fontId="5" fillId="6" borderId="46" xfId="0" applyFont="1" applyFill="1" applyBorder="1" applyAlignment="1">
      <alignment horizontal="center"/>
    </xf>
    <xf numFmtId="0" fontId="3" fillId="0" borderId="47" xfId="0" applyFont="1" applyBorder="1"/>
    <xf numFmtId="0" fontId="3" fillId="0" borderId="48" xfId="0" applyFont="1" applyBorder="1"/>
    <xf numFmtId="0" fontId="5" fillId="6" borderId="86" xfId="0" applyFont="1" applyFill="1" applyBorder="1" applyAlignment="1">
      <alignment horizontal="center"/>
    </xf>
    <xf numFmtId="0" fontId="5" fillId="7" borderId="82" xfId="0" applyFont="1" applyFill="1" applyBorder="1" applyAlignment="1">
      <alignment horizontal="right"/>
    </xf>
    <xf numFmtId="0" fontId="3" fillId="0" borderId="83" xfId="0" applyFont="1" applyBorder="1"/>
    <xf numFmtId="0" fontId="3" fillId="0" borderId="84" xfId="0" applyFont="1" applyBorder="1"/>
    <xf numFmtId="0" fontId="5" fillId="7" borderId="54" xfId="0" applyFont="1" applyFill="1" applyBorder="1" applyAlignment="1">
      <alignment horizontal="right" vertical="top"/>
    </xf>
    <xf numFmtId="0" fontId="3" fillId="0" borderId="55" xfId="0" applyFont="1" applyBorder="1"/>
    <xf numFmtId="0" fontId="3" fillId="0" borderId="56" xfId="0" applyFont="1" applyBorder="1"/>
    <xf numFmtId="0" fontId="13" fillId="9" borderId="46" xfId="0" applyFont="1" applyFill="1" applyBorder="1" applyAlignment="1">
      <alignment horizontal="center" vertical="top" wrapText="1"/>
    </xf>
    <xf numFmtId="0" fontId="34" fillId="6" borderId="86" xfId="0" applyFont="1" applyFill="1" applyBorder="1" applyAlignment="1">
      <alignment horizontal="center"/>
    </xf>
    <xf numFmtId="0" fontId="34" fillId="6" borderId="76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 wrapText="1"/>
    </xf>
    <xf numFmtId="0" fontId="3" fillId="0" borderId="24" xfId="0" applyFont="1" applyBorder="1"/>
    <xf numFmtId="0" fontId="3" fillId="0" borderId="25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/>
    </xf>
    <xf numFmtId="0" fontId="3" fillId="0" borderId="52" xfId="0" applyFont="1" applyBorder="1"/>
    <xf numFmtId="0" fontId="18" fillId="0" borderId="43" xfId="0" applyFont="1" applyBorder="1" applyAlignment="1">
      <alignment horizontal="center" vertical="center" wrapText="1"/>
    </xf>
    <xf numFmtId="164" fontId="18" fillId="0" borderId="43" xfId="0" applyNumberFormat="1" applyFont="1" applyBorder="1" applyAlignment="1">
      <alignment horizontal="center" vertical="center" wrapText="1"/>
    </xf>
    <xf numFmtId="170" fontId="10" fillId="0" borderId="98" xfId="0" applyNumberFormat="1" applyFont="1" applyBorder="1" applyAlignment="1">
      <alignment horizontal="center" vertical="center"/>
    </xf>
    <xf numFmtId="0" fontId="3" fillId="0" borderId="99" xfId="0" applyFont="1" applyBorder="1"/>
    <xf numFmtId="10" fontId="20" fillId="0" borderId="88" xfId="0" applyNumberFormat="1" applyFont="1" applyBorder="1" applyAlignment="1">
      <alignment horizontal="center" vertical="center"/>
    </xf>
    <xf numFmtId="0" fontId="3" fillId="0" borderId="92" xfId="0" applyFont="1" applyBorder="1"/>
    <xf numFmtId="170" fontId="10" fillId="0" borderId="89" xfId="0" applyNumberFormat="1" applyFont="1" applyBorder="1" applyAlignment="1">
      <alignment horizontal="center" vertical="center"/>
    </xf>
    <xf numFmtId="0" fontId="3" fillId="0" borderId="93" xfId="0" applyFont="1" applyBorder="1"/>
    <xf numFmtId="169" fontId="20" fillId="0" borderId="88" xfId="0" applyNumberFormat="1" applyFont="1" applyBorder="1" applyAlignment="1">
      <alignment horizontal="left" vertical="center" wrapText="1"/>
    </xf>
    <xf numFmtId="172" fontId="18" fillId="0" borderId="43" xfId="0" applyNumberFormat="1" applyFont="1" applyBorder="1" applyAlignment="1">
      <alignment horizontal="center" vertical="center" wrapText="1"/>
    </xf>
    <xf numFmtId="0" fontId="20" fillId="0" borderId="87" xfId="0" applyFont="1" applyBorder="1" applyAlignment="1">
      <alignment horizontal="center" vertical="center"/>
    </xf>
    <xf numFmtId="0" fontId="3" fillId="0" borderId="91" xfId="0" applyFont="1" applyBorder="1"/>
    <xf numFmtId="0" fontId="19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9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20" fillId="0" borderId="23" xfId="0" applyFont="1" applyBorder="1" applyAlignment="1">
      <alignment vertical="center" wrapText="1"/>
    </xf>
    <xf numFmtId="0" fontId="3" fillId="0" borderId="42" xfId="0" applyFont="1" applyBorder="1"/>
    <xf numFmtId="0" fontId="20" fillId="0" borderId="38" xfId="0" applyFont="1" applyBorder="1" applyAlignment="1">
      <alignment vertical="center" wrapText="1"/>
    </xf>
    <xf numFmtId="0" fontId="3" fillId="0" borderId="105" xfId="0" applyFont="1" applyBorder="1"/>
    <xf numFmtId="0" fontId="20" fillId="0" borderId="100" xfId="0" applyFont="1" applyBorder="1" applyAlignment="1">
      <alignment vertical="center" wrapText="1"/>
    </xf>
    <xf numFmtId="0" fontId="3" fillId="0" borderId="50" xfId="0" applyFont="1" applyBorder="1"/>
  </cellXfs>
  <cellStyles count="1">
    <cellStyle name="Normal" xfId="0" builtinId="0"/>
  </cellStyles>
  <dxfs count="199"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  <dxf>
      <font>
        <color rgb="FF000000"/>
      </font>
      <fill>
        <patternFill patternType="solid">
          <fgColor rgb="FFC0C0C0"/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733425</xdr:colOff>
      <xdr:row>17</xdr:row>
      <xdr:rowOff>19050</xdr:rowOff>
    </xdr:from>
    <xdr:ext cx="4286250" cy="1666875"/>
    <xdr:pic>
      <xdr:nvPicPr>
        <xdr:cNvPr id="2" name="image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733425</xdr:colOff>
      <xdr:row>17</xdr:row>
      <xdr:rowOff>19050</xdr:rowOff>
    </xdr:from>
    <xdr:ext cx="4286250" cy="1666875"/>
    <xdr:pic>
      <xdr:nvPicPr>
        <xdr:cNvPr id="3" name="image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7"/>
  <sheetViews>
    <sheetView showGridLines="0" workbookViewId="0">
      <selection activeCell="B37" sqref="B37:E37"/>
    </sheetView>
  </sheetViews>
  <sheetFormatPr defaultColWidth="14.42578125" defaultRowHeight="15" customHeight="1" x14ac:dyDescent="0.25"/>
  <cols>
    <col min="1" max="1" width="5.7109375" customWidth="1"/>
    <col min="2" max="2" width="60.7109375" customWidth="1"/>
    <col min="3" max="3" width="5.7109375" customWidth="1"/>
    <col min="4" max="4" width="10.7109375" customWidth="1"/>
    <col min="5" max="5" width="3.28515625" customWidth="1"/>
    <col min="6" max="6" width="7.7109375" bestFit="1" customWidth="1"/>
    <col min="7" max="7" width="6" customWidth="1"/>
    <col min="8" max="27" width="8" customWidth="1"/>
  </cols>
  <sheetData>
    <row r="1" spans="1:27" ht="60" customHeight="1" x14ac:dyDescent="0.25">
      <c r="A1" s="10"/>
      <c r="B1" s="11"/>
      <c r="C1" s="12"/>
      <c r="D1" s="12"/>
      <c r="E1" s="14"/>
      <c r="F1" s="11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9.5" customHeight="1" x14ac:dyDescent="0.25">
      <c r="A2" s="514" t="s">
        <v>1</v>
      </c>
      <c r="B2" s="515"/>
      <c r="C2" s="515"/>
      <c r="D2" s="515"/>
      <c r="E2" s="516"/>
      <c r="F2" s="16"/>
      <c r="G2" s="1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5" customHeight="1" x14ac:dyDescent="0.25">
      <c r="A3" s="512" t="e">
        <f>#REF!</f>
        <v>#REF!</v>
      </c>
      <c r="B3" s="505"/>
      <c r="C3" s="505"/>
      <c r="D3" s="505"/>
      <c r="E3" s="513"/>
      <c r="F3" s="17"/>
      <c r="G3" s="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 x14ac:dyDescent="0.25">
      <c r="A4" s="517"/>
      <c r="B4" s="518"/>
      <c r="C4" s="518"/>
      <c r="D4" s="518"/>
      <c r="E4" s="519"/>
      <c r="F4" s="17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3.75" customHeight="1" x14ac:dyDescent="0.25">
      <c r="A5" s="18"/>
      <c r="B5" s="19" t="s">
        <v>2</v>
      </c>
      <c r="C5" s="20"/>
      <c r="D5" s="508" t="s">
        <v>3</v>
      </c>
      <c r="E5" s="509"/>
      <c r="F5" s="508" t="s">
        <v>4</v>
      </c>
      <c r="G5" s="509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5" customHeight="1" x14ac:dyDescent="0.25">
      <c r="A6" s="22">
        <v>1</v>
      </c>
      <c r="B6" s="23" t="s">
        <v>5</v>
      </c>
      <c r="C6" s="24" t="s">
        <v>6</v>
      </c>
      <c r="D6" s="25">
        <f>(1+(D7/100)*(1+(D8/100)*(1+(D9/100)*(1+(D10/100)))))</f>
        <v>1</v>
      </c>
      <c r="E6" s="26"/>
      <c r="F6" s="25">
        <f>(1+(F7/100)*(1+(F8/100)*(1+(F9/100)*(1+(F10/100)))))</f>
        <v>1</v>
      </c>
      <c r="G6" s="2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" customHeight="1" x14ac:dyDescent="0.25">
      <c r="A7" s="27" t="s">
        <v>7</v>
      </c>
      <c r="B7" s="28" t="s">
        <v>8</v>
      </c>
      <c r="C7" s="29" t="s">
        <v>9</v>
      </c>
      <c r="D7" s="30"/>
      <c r="E7" s="31" t="s">
        <v>10</v>
      </c>
      <c r="F7" s="30"/>
      <c r="G7" s="31" t="s">
        <v>10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" customHeight="1" x14ac:dyDescent="0.25">
      <c r="A8" s="27" t="s">
        <v>11</v>
      </c>
      <c r="B8" s="28" t="s">
        <v>12</v>
      </c>
      <c r="C8" s="29" t="s">
        <v>13</v>
      </c>
      <c r="D8" s="30"/>
      <c r="E8" s="31" t="s">
        <v>10</v>
      </c>
      <c r="F8" s="30"/>
      <c r="G8" s="31" t="s">
        <v>10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" customHeight="1" x14ac:dyDescent="0.25">
      <c r="A9" s="27" t="s">
        <v>14</v>
      </c>
      <c r="B9" s="28" t="s">
        <v>15</v>
      </c>
      <c r="C9" s="29" t="s">
        <v>16</v>
      </c>
      <c r="D9" s="30"/>
      <c r="E9" s="31" t="s">
        <v>10</v>
      </c>
      <c r="F9" s="30"/>
      <c r="G9" s="31" t="s">
        <v>10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" customHeight="1" x14ac:dyDescent="0.25">
      <c r="A10" s="27" t="s">
        <v>17</v>
      </c>
      <c r="B10" s="32" t="s">
        <v>18</v>
      </c>
      <c r="C10" s="29" t="s">
        <v>19</v>
      </c>
      <c r="D10" s="33"/>
      <c r="E10" s="31" t="s">
        <v>10</v>
      </c>
      <c r="F10" s="30"/>
      <c r="G10" s="31" t="s">
        <v>10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" customHeight="1" x14ac:dyDescent="0.25">
      <c r="A11" s="22">
        <v>2</v>
      </c>
      <c r="B11" s="23" t="s">
        <v>20</v>
      </c>
      <c r="C11" s="24" t="s">
        <v>21</v>
      </c>
      <c r="D11" s="34">
        <f>D12+D13+D14+D15</f>
        <v>0</v>
      </c>
      <c r="E11" s="35" t="s">
        <v>10</v>
      </c>
      <c r="F11" s="34">
        <f>F12+F13+F14+F15</f>
        <v>0</v>
      </c>
      <c r="G11" s="35" t="s">
        <v>10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" customHeight="1" x14ac:dyDescent="0.25">
      <c r="A12" s="27" t="s">
        <v>22</v>
      </c>
      <c r="B12" s="32" t="s">
        <v>23</v>
      </c>
      <c r="C12" s="29" t="s">
        <v>24</v>
      </c>
      <c r="D12" s="30"/>
      <c r="E12" s="31" t="s">
        <v>10</v>
      </c>
      <c r="F12" s="30"/>
      <c r="G12" s="31" t="s">
        <v>10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" customHeight="1" x14ac:dyDescent="0.25">
      <c r="A13" s="27" t="s">
        <v>25</v>
      </c>
      <c r="B13" s="32" t="s">
        <v>26</v>
      </c>
      <c r="C13" s="29" t="s">
        <v>27</v>
      </c>
      <c r="D13" s="30"/>
      <c r="E13" s="31" t="s">
        <v>10</v>
      </c>
      <c r="F13" s="30"/>
      <c r="G13" s="31" t="s">
        <v>10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 x14ac:dyDescent="0.25">
      <c r="A14" s="27" t="s">
        <v>28</v>
      </c>
      <c r="B14" s="32" t="s">
        <v>29</v>
      </c>
      <c r="C14" s="29" t="s">
        <v>30</v>
      </c>
      <c r="D14" s="30"/>
      <c r="E14" s="31" t="s">
        <v>10</v>
      </c>
      <c r="F14" s="30"/>
      <c r="G14" s="31" t="s">
        <v>10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" customHeight="1" x14ac:dyDescent="0.25">
      <c r="A15" s="27" t="s">
        <v>31</v>
      </c>
      <c r="B15" s="32" t="s">
        <v>32</v>
      </c>
      <c r="C15" s="29" t="s">
        <v>33</v>
      </c>
      <c r="D15" s="30">
        <v>0</v>
      </c>
      <c r="E15" s="31" t="s">
        <v>10</v>
      </c>
      <c r="F15" s="30">
        <v>0</v>
      </c>
      <c r="G15" s="31" t="s">
        <v>10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" customHeight="1" x14ac:dyDescent="0.25">
      <c r="A16" s="36"/>
      <c r="B16" s="37" t="s">
        <v>34</v>
      </c>
      <c r="C16" s="38"/>
      <c r="D16" s="39">
        <f>ROUND(((((1+(D7/100))*(1+(D8/100))*(1+(D9/100))*(1+(D10/100)))/((1-(D11/100)))-1)*100),2)</f>
        <v>0</v>
      </c>
      <c r="E16" s="40" t="s">
        <v>10</v>
      </c>
      <c r="F16" s="39">
        <f>ROUND(((((1+(F7/100))*(1+(F8/100))*(1+(F9/100))*(1+(F10/100)))/((1-(F11/100)))-1)*100),2)</f>
        <v>0</v>
      </c>
      <c r="G16" s="40" t="s">
        <v>10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5" customHeight="1" x14ac:dyDescent="0.25">
      <c r="A17" s="41"/>
      <c r="B17" s="8"/>
      <c r="C17" s="7"/>
      <c r="D17" s="7"/>
      <c r="E17" s="7"/>
      <c r="F17" s="7"/>
      <c r="G17" s="42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5" customHeight="1" x14ac:dyDescent="0.25">
      <c r="A18" s="41"/>
      <c r="B18" s="8"/>
      <c r="C18" s="7"/>
      <c r="D18" s="7"/>
      <c r="E18" s="7"/>
      <c r="F18" s="7"/>
      <c r="G18" s="42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5" customHeight="1" x14ac:dyDescent="0.25">
      <c r="A19" s="41"/>
      <c r="B19" s="8"/>
      <c r="C19" s="7"/>
      <c r="D19" s="7"/>
      <c r="E19" s="7"/>
      <c r="F19" s="7"/>
      <c r="G19" s="42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5" customHeight="1" x14ac:dyDescent="0.25">
      <c r="A20" s="41"/>
      <c r="B20" s="8"/>
      <c r="C20" s="7"/>
      <c r="D20" s="7"/>
      <c r="E20" s="7"/>
      <c r="F20" s="7"/>
      <c r="G20" s="42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" customHeight="1" x14ac:dyDescent="0.25">
      <c r="A21" s="41"/>
      <c r="B21" s="8"/>
      <c r="C21" s="7"/>
      <c r="D21" s="7"/>
      <c r="E21" s="7"/>
      <c r="F21" s="7"/>
      <c r="G21" s="4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5" customHeight="1" x14ac:dyDescent="0.25">
      <c r="A22" s="41"/>
      <c r="B22" s="8"/>
      <c r="C22" s="7"/>
      <c r="D22" s="7"/>
      <c r="E22" s="7"/>
      <c r="F22" s="7"/>
      <c r="G22" s="4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5" customHeight="1" x14ac:dyDescent="0.25">
      <c r="A23" s="41"/>
      <c r="B23" s="8"/>
      <c r="C23" s="7"/>
      <c r="D23" s="7"/>
      <c r="E23" s="7"/>
      <c r="F23" s="7"/>
      <c r="G23" s="42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5" customHeight="1" x14ac:dyDescent="0.25">
      <c r="A24" s="41"/>
      <c r="B24" s="8"/>
      <c r="C24" s="7"/>
      <c r="D24" s="7"/>
      <c r="E24" s="7"/>
      <c r="F24" s="7"/>
      <c r="G24" s="4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5" customHeight="1" x14ac:dyDescent="0.25">
      <c r="A25" s="41"/>
      <c r="B25" s="8"/>
      <c r="C25" s="7"/>
      <c r="D25" s="7"/>
      <c r="E25" s="7"/>
      <c r="F25" s="7"/>
      <c r="G25" s="42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5" customHeight="1" x14ac:dyDescent="0.25">
      <c r="A26" s="41"/>
      <c r="B26" s="8"/>
      <c r="C26" s="7"/>
      <c r="D26" s="7"/>
      <c r="E26" s="7"/>
      <c r="F26" s="7"/>
      <c r="G26" s="42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5" customHeight="1" x14ac:dyDescent="0.25">
      <c r="A27" s="41"/>
      <c r="B27" s="8"/>
      <c r="C27" s="7"/>
      <c r="D27" s="7"/>
      <c r="E27" s="7"/>
      <c r="F27" s="7"/>
      <c r="G27" s="4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7" customHeight="1" x14ac:dyDescent="0.25">
      <c r="A28" s="43"/>
      <c r="B28" s="511" t="s">
        <v>35</v>
      </c>
      <c r="C28" s="499"/>
      <c r="D28" s="499"/>
      <c r="E28" s="499"/>
      <c r="F28" s="8"/>
      <c r="G28" s="44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2.75" customHeight="1" x14ac:dyDescent="0.25">
      <c r="A29" s="45"/>
      <c r="B29" s="510" t="s">
        <v>36</v>
      </c>
      <c r="C29" s="499"/>
      <c r="D29" s="499"/>
      <c r="E29" s="499"/>
      <c r="F29" s="5"/>
      <c r="G29" s="4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76.5" customHeight="1" x14ac:dyDescent="0.25">
      <c r="A30" s="45"/>
      <c r="B30" s="510" t="s">
        <v>37</v>
      </c>
      <c r="C30" s="499"/>
      <c r="D30" s="499"/>
      <c r="E30" s="499"/>
      <c r="F30" s="2"/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5">
      <c r="A31" s="47"/>
      <c r="B31" s="21"/>
      <c r="C31" s="21"/>
      <c r="D31" s="21"/>
      <c r="E31" s="21"/>
      <c r="F31" s="2"/>
      <c r="G31" s="1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5">
      <c r="A32" s="47"/>
      <c r="B32" s="21"/>
      <c r="C32" s="21"/>
      <c r="D32" s="21"/>
      <c r="E32" s="21"/>
      <c r="F32" s="2"/>
      <c r="G32" s="1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5">
      <c r="A33" s="47"/>
      <c r="B33" s="21"/>
      <c r="C33" s="21"/>
      <c r="D33" s="21"/>
      <c r="E33" s="21"/>
      <c r="F33" s="2"/>
      <c r="G33" s="1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5">
      <c r="A34" s="47"/>
      <c r="B34" s="21"/>
      <c r="C34" s="21"/>
      <c r="D34" s="21"/>
      <c r="E34" s="21"/>
      <c r="F34" s="2"/>
      <c r="G34" s="1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5">
      <c r="A35" s="47"/>
      <c r="B35" s="503" t="s">
        <v>38</v>
      </c>
      <c r="C35" s="499"/>
      <c r="D35" s="499"/>
      <c r="E35" s="499"/>
      <c r="F35" s="2"/>
      <c r="G35" s="1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5">
      <c r="A36" s="47"/>
      <c r="B36" s="502" t="s">
        <v>1202</v>
      </c>
      <c r="C36" s="499"/>
      <c r="D36" s="499"/>
      <c r="E36" s="499"/>
      <c r="F36" s="2"/>
      <c r="G36" s="1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5">
      <c r="A37" s="47"/>
      <c r="B37" s="502"/>
      <c r="C37" s="499"/>
      <c r="D37" s="499"/>
      <c r="E37" s="499"/>
      <c r="F37" s="2"/>
      <c r="G37" s="1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5">
      <c r="A38" s="47"/>
      <c r="B38" s="506"/>
      <c r="C38" s="507"/>
      <c r="D38" s="507"/>
      <c r="E38" s="507"/>
      <c r="F38" s="2"/>
      <c r="G38" s="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5">
      <c r="A39" s="47"/>
      <c r="B39" s="470"/>
      <c r="C39" s="471"/>
      <c r="D39" s="471"/>
      <c r="E39" s="472"/>
      <c r="F39" s="2"/>
      <c r="G39" s="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5">
      <c r="A40" s="47"/>
      <c r="B40" s="2"/>
      <c r="C40" s="3"/>
      <c r="D40" s="3"/>
      <c r="E40" s="4"/>
      <c r="F40" s="2"/>
      <c r="G40" s="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5">
      <c r="A41" s="47"/>
      <c r="B41" s="503"/>
      <c r="C41" s="499"/>
      <c r="D41" s="499"/>
      <c r="E41" s="499"/>
      <c r="F41" s="2"/>
      <c r="G41" s="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5">
      <c r="A42" s="47"/>
      <c r="B42" s="502"/>
      <c r="C42" s="499"/>
      <c r="D42" s="499"/>
      <c r="E42" s="499"/>
      <c r="F42" s="2"/>
      <c r="G42" s="1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5">
      <c r="A43" s="47"/>
      <c r="B43" s="502"/>
      <c r="C43" s="499"/>
      <c r="D43" s="499"/>
      <c r="E43" s="499"/>
      <c r="F43" s="2"/>
      <c r="G43" s="1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5">
      <c r="A44" s="49"/>
      <c r="B44" s="504"/>
      <c r="C44" s="505"/>
      <c r="D44" s="505"/>
      <c r="E44" s="505"/>
      <c r="F44" s="50"/>
      <c r="G44" s="5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5">
      <c r="A45" s="1"/>
      <c r="B45" s="2"/>
      <c r="C45" s="3"/>
      <c r="D45" s="3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5">
      <c r="A46" s="1"/>
      <c r="B46" s="2"/>
      <c r="C46" s="3"/>
      <c r="D46" s="3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5">
      <c r="A47" s="1"/>
      <c r="B47" s="2"/>
      <c r="C47" s="3"/>
      <c r="D47" s="3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5">
      <c r="A48" s="1"/>
      <c r="B48" s="2"/>
      <c r="C48" s="3"/>
      <c r="D48" s="3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5">
      <c r="A49" s="1"/>
      <c r="B49" s="2"/>
      <c r="C49" s="3"/>
      <c r="D49" s="3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5">
      <c r="A50" s="1"/>
      <c r="B50" s="2"/>
      <c r="C50" s="3"/>
      <c r="D50" s="3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5">
      <c r="A51" s="1"/>
      <c r="B51" s="2"/>
      <c r="C51" s="3"/>
      <c r="D51" s="3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5">
      <c r="A52" s="1"/>
      <c r="B52" s="2"/>
      <c r="C52" s="3"/>
      <c r="D52" s="3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5">
      <c r="A53" s="1"/>
      <c r="B53" s="2"/>
      <c r="C53" s="3"/>
      <c r="D53" s="3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5">
      <c r="A54" s="1"/>
      <c r="B54" s="2"/>
      <c r="C54" s="3"/>
      <c r="D54" s="3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5">
      <c r="A55" s="1"/>
      <c r="B55" s="2"/>
      <c r="C55" s="3"/>
      <c r="D55" s="3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5">
      <c r="A56" s="1"/>
      <c r="B56" s="2"/>
      <c r="C56" s="3"/>
      <c r="D56" s="3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5">
      <c r="A57" s="1"/>
      <c r="B57" s="2"/>
      <c r="C57" s="3"/>
      <c r="D57" s="3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5">
      <c r="A58" s="1"/>
      <c r="B58" s="2"/>
      <c r="C58" s="3"/>
      <c r="D58" s="3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5">
      <c r="A59" s="1"/>
      <c r="B59" s="2"/>
      <c r="C59" s="3"/>
      <c r="D59" s="3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5">
      <c r="A60" s="1"/>
      <c r="B60" s="2"/>
      <c r="C60" s="3"/>
      <c r="D60" s="3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5">
      <c r="A61" s="1"/>
      <c r="B61" s="2"/>
      <c r="C61" s="3"/>
      <c r="D61" s="3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5">
      <c r="A62" s="1"/>
      <c r="B62" s="2"/>
      <c r="C62" s="3"/>
      <c r="D62" s="3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5">
      <c r="A63" s="1"/>
      <c r="B63" s="2"/>
      <c r="C63" s="3"/>
      <c r="D63" s="3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5">
      <c r="A64" s="1"/>
      <c r="B64" s="2"/>
      <c r="C64" s="3"/>
      <c r="D64" s="3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5">
      <c r="A65" s="1"/>
      <c r="B65" s="2"/>
      <c r="C65" s="3"/>
      <c r="D65" s="3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5">
      <c r="A66" s="1"/>
      <c r="B66" s="2"/>
      <c r="C66" s="3"/>
      <c r="D66" s="3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5">
      <c r="A67" s="1"/>
      <c r="B67" s="2"/>
      <c r="C67" s="3"/>
      <c r="D67" s="3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5">
      <c r="A68" s="1"/>
      <c r="B68" s="2"/>
      <c r="C68" s="3"/>
      <c r="D68" s="3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5">
      <c r="A69" s="1"/>
      <c r="B69" s="2"/>
      <c r="C69" s="3"/>
      <c r="D69" s="3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5">
      <c r="A70" s="1"/>
      <c r="B70" s="2"/>
      <c r="C70" s="3"/>
      <c r="D70" s="3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5">
      <c r="A71" s="1"/>
      <c r="B71" s="2"/>
      <c r="C71" s="3"/>
      <c r="D71" s="3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5">
      <c r="A72" s="1"/>
      <c r="B72" s="2"/>
      <c r="C72" s="3"/>
      <c r="D72" s="3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5">
      <c r="A73" s="1"/>
      <c r="B73" s="2"/>
      <c r="C73" s="3"/>
      <c r="D73" s="3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5">
      <c r="A74" s="1"/>
      <c r="B74" s="2"/>
      <c r="C74" s="3"/>
      <c r="D74" s="3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5">
      <c r="A75" s="1"/>
      <c r="B75" s="2"/>
      <c r="C75" s="3"/>
      <c r="D75" s="3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5">
      <c r="A76" s="1"/>
      <c r="B76" s="2"/>
      <c r="C76" s="3"/>
      <c r="D76" s="3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5">
      <c r="A77" s="1"/>
      <c r="B77" s="2"/>
      <c r="C77" s="3"/>
      <c r="D77" s="3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5">
      <c r="A78" s="1"/>
      <c r="B78" s="2"/>
      <c r="C78" s="3"/>
      <c r="D78" s="3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5">
      <c r="A79" s="1"/>
      <c r="B79" s="2"/>
      <c r="C79" s="3"/>
      <c r="D79" s="3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5">
      <c r="A80" s="1"/>
      <c r="B80" s="2"/>
      <c r="C80" s="3"/>
      <c r="D80" s="3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5">
      <c r="A81" s="1"/>
      <c r="B81" s="2"/>
      <c r="C81" s="3"/>
      <c r="D81" s="3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5">
      <c r="A82" s="1"/>
      <c r="B82" s="2"/>
      <c r="C82" s="3"/>
      <c r="D82" s="3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5">
      <c r="A83" s="1"/>
      <c r="B83" s="2"/>
      <c r="C83" s="3"/>
      <c r="D83" s="3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5">
      <c r="A84" s="1"/>
      <c r="B84" s="2"/>
      <c r="C84" s="3"/>
      <c r="D84" s="3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5">
      <c r="A85" s="1"/>
      <c r="B85" s="2"/>
      <c r="C85" s="3"/>
      <c r="D85" s="3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5">
      <c r="A86" s="1"/>
      <c r="B86" s="2"/>
      <c r="C86" s="3"/>
      <c r="D86" s="3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5">
      <c r="A87" s="1"/>
      <c r="B87" s="2"/>
      <c r="C87" s="3"/>
      <c r="D87" s="3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5">
      <c r="A88" s="1"/>
      <c r="B88" s="2"/>
      <c r="C88" s="3"/>
      <c r="D88" s="3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5">
      <c r="A89" s="1"/>
      <c r="B89" s="2"/>
      <c r="C89" s="3"/>
      <c r="D89" s="3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5">
      <c r="A90" s="1"/>
      <c r="B90" s="2"/>
      <c r="C90" s="3"/>
      <c r="D90" s="3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5">
      <c r="A91" s="1"/>
      <c r="B91" s="2"/>
      <c r="C91" s="3"/>
      <c r="D91" s="3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5">
      <c r="A92" s="1"/>
      <c r="B92" s="2"/>
      <c r="C92" s="3"/>
      <c r="D92" s="3"/>
      <c r="E92" s="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5">
      <c r="A93" s="1"/>
      <c r="B93" s="2"/>
      <c r="C93" s="3"/>
      <c r="D93" s="3"/>
      <c r="E93" s="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5">
      <c r="A94" s="1"/>
      <c r="B94" s="2"/>
      <c r="C94" s="3"/>
      <c r="D94" s="3"/>
      <c r="E94" s="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5">
      <c r="A95" s="1"/>
      <c r="B95" s="2"/>
      <c r="C95" s="3"/>
      <c r="D95" s="3"/>
      <c r="E95" s="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5">
      <c r="A96" s="1"/>
      <c r="B96" s="2"/>
      <c r="C96" s="3"/>
      <c r="D96" s="3"/>
      <c r="E96" s="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5">
      <c r="A97" s="1"/>
      <c r="B97" s="2"/>
      <c r="C97" s="3"/>
      <c r="D97" s="3"/>
      <c r="E97" s="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5">
      <c r="A98" s="1"/>
      <c r="B98" s="2"/>
      <c r="C98" s="3"/>
      <c r="D98" s="3"/>
      <c r="E98" s="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5">
      <c r="A99" s="1"/>
      <c r="B99" s="2"/>
      <c r="C99" s="3"/>
      <c r="D99" s="3"/>
      <c r="E99" s="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5">
      <c r="A100" s="1"/>
      <c r="B100" s="2"/>
      <c r="C100" s="3"/>
      <c r="D100" s="3"/>
      <c r="E100" s="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5">
      <c r="A101" s="1"/>
      <c r="B101" s="2"/>
      <c r="C101" s="3"/>
      <c r="D101" s="3"/>
      <c r="E101" s="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5">
      <c r="A102" s="1"/>
      <c r="B102" s="2"/>
      <c r="C102" s="3"/>
      <c r="D102" s="3"/>
      <c r="E102" s="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5">
      <c r="A103" s="1"/>
      <c r="B103" s="2"/>
      <c r="C103" s="3"/>
      <c r="D103" s="3"/>
      <c r="E103" s="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5">
      <c r="A104" s="1"/>
      <c r="B104" s="2"/>
      <c r="C104" s="3"/>
      <c r="D104" s="3"/>
      <c r="E104" s="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5">
      <c r="A105" s="1"/>
      <c r="B105" s="2"/>
      <c r="C105" s="3"/>
      <c r="D105" s="3"/>
      <c r="E105" s="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5">
      <c r="A106" s="1"/>
      <c r="B106" s="2"/>
      <c r="C106" s="3"/>
      <c r="D106" s="3"/>
      <c r="E106" s="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5">
      <c r="A107" s="1"/>
      <c r="B107" s="2"/>
      <c r="C107" s="3"/>
      <c r="D107" s="3"/>
      <c r="E107" s="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5">
      <c r="A108" s="1"/>
      <c r="B108" s="2"/>
      <c r="C108" s="3"/>
      <c r="D108" s="3"/>
      <c r="E108" s="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5">
      <c r="A109" s="1"/>
      <c r="B109" s="2"/>
      <c r="C109" s="3"/>
      <c r="D109" s="3"/>
      <c r="E109" s="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5">
      <c r="A110" s="1"/>
      <c r="B110" s="2"/>
      <c r="C110" s="3"/>
      <c r="D110" s="3"/>
      <c r="E110" s="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5">
      <c r="A111" s="1"/>
      <c r="B111" s="2"/>
      <c r="C111" s="3"/>
      <c r="D111" s="3"/>
      <c r="E111" s="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5">
      <c r="A112" s="1"/>
      <c r="B112" s="2"/>
      <c r="C112" s="3"/>
      <c r="D112" s="3"/>
      <c r="E112" s="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5">
      <c r="A113" s="1"/>
      <c r="B113" s="2"/>
      <c r="C113" s="3"/>
      <c r="D113" s="3"/>
      <c r="E113" s="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5">
      <c r="A114" s="1"/>
      <c r="B114" s="2"/>
      <c r="C114" s="3"/>
      <c r="D114" s="3"/>
      <c r="E114" s="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5">
      <c r="A115" s="1"/>
      <c r="B115" s="2"/>
      <c r="C115" s="3"/>
      <c r="D115" s="3"/>
      <c r="E115" s="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5">
      <c r="A116" s="1"/>
      <c r="B116" s="2"/>
      <c r="C116" s="3"/>
      <c r="D116" s="3"/>
      <c r="E116" s="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5">
      <c r="A117" s="1"/>
      <c r="B117" s="2"/>
      <c r="C117" s="3"/>
      <c r="D117" s="3"/>
      <c r="E117" s="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5">
      <c r="A118" s="1"/>
      <c r="B118" s="2"/>
      <c r="C118" s="3"/>
      <c r="D118" s="3"/>
      <c r="E118" s="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5">
      <c r="A119" s="1"/>
      <c r="B119" s="2"/>
      <c r="C119" s="3"/>
      <c r="D119" s="3"/>
      <c r="E119" s="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5">
      <c r="A120" s="1"/>
      <c r="B120" s="2"/>
      <c r="C120" s="3"/>
      <c r="D120" s="3"/>
      <c r="E120" s="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5">
      <c r="A121" s="1"/>
      <c r="B121" s="2"/>
      <c r="C121" s="3"/>
      <c r="D121" s="3"/>
      <c r="E121" s="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5">
      <c r="A122" s="1"/>
      <c r="B122" s="2"/>
      <c r="C122" s="3"/>
      <c r="D122" s="3"/>
      <c r="E122" s="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5">
      <c r="A123" s="1"/>
      <c r="B123" s="2"/>
      <c r="C123" s="3"/>
      <c r="D123" s="3"/>
      <c r="E123" s="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5">
      <c r="A124" s="1"/>
      <c r="B124" s="2"/>
      <c r="C124" s="3"/>
      <c r="D124" s="3"/>
      <c r="E124" s="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5">
      <c r="A125" s="1"/>
      <c r="B125" s="2"/>
      <c r="C125" s="3"/>
      <c r="D125" s="3"/>
      <c r="E125" s="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5">
      <c r="A126" s="1"/>
      <c r="B126" s="2"/>
      <c r="C126" s="3"/>
      <c r="D126" s="3"/>
      <c r="E126" s="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5">
      <c r="A127" s="1"/>
      <c r="B127" s="2"/>
      <c r="C127" s="3"/>
      <c r="D127" s="3"/>
      <c r="E127" s="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5">
      <c r="A128" s="1"/>
      <c r="B128" s="2"/>
      <c r="C128" s="3"/>
      <c r="D128" s="3"/>
      <c r="E128" s="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5">
      <c r="A129" s="1"/>
      <c r="B129" s="2"/>
      <c r="C129" s="3"/>
      <c r="D129" s="3"/>
      <c r="E129" s="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5">
      <c r="A130" s="1"/>
      <c r="B130" s="2"/>
      <c r="C130" s="3"/>
      <c r="D130" s="3"/>
      <c r="E130" s="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5">
      <c r="A131" s="1"/>
      <c r="B131" s="2"/>
      <c r="C131" s="3"/>
      <c r="D131" s="3"/>
      <c r="E131" s="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5">
      <c r="A132" s="1"/>
      <c r="B132" s="2"/>
      <c r="C132" s="3"/>
      <c r="D132" s="3"/>
      <c r="E132" s="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5">
      <c r="A133" s="1"/>
      <c r="B133" s="2"/>
      <c r="C133" s="3"/>
      <c r="D133" s="3"/>
      <c r="E133" s="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5">
      <c r="A134" s="1"/>
      <c r="B134" s="2"/>
      <c r="C134" s="3"/>
      <c r="D134" s="3"/>
      <c r="E134" s="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5">
      <c r="A135" s="1"/>
      <c r="B135" s="2"/>
      <c r="C135" s="3"/>
      <c r="D135" s="3"/>
      <c r="E135" s="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5">
      <c r="A136" s="1"/>
      <c r="B136" s="2"/>
      <c r="C136" s="3"/>
      <c r="D136" s="3"/>
      <c r="E136" s="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5">
      <c r="A137" s="1"/>
      <c r="B137" s="2"/>
      <c r="C137" s="3"/>
      <c r="D137" s="3"/>
      <c r="E137" s="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5">
      <c r="A138" s="1"/>
      <c r="B138" s="2"/>
      <c r="C138" s="3"/>
      <c r="D138" s="3"/>
      <c r="E138" s="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5">
      <c r="A139" s="1"/>
      <c r="B139" s="2"/>
      <c r="C139" s="3"/>
      <c r="D139" s="3"/>
      <c r="E139" s="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5">
      <c r="A140" s="1"/>
      <c r="B140" s="2"/>
      <c r="C140" s="3"/>
      <c r="D140" s="3"/>
      <c r="E140" s="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5">
      <c r="A141" s="1"/>
      <c r="B141" s="2"/>
      <c r="C141" s="3"/>
      <c r="D141" s="3"/>
      <c r="E141" s="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5">
      <c r="A142" s="1"/>
      <c r="B142" s="2"/>
      <c r="C142" s="3"/>
      <c r="D142" s="3"/>
      <c r="E142" s="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5">
      <c r="A143" s="1"/>
      <c r="B143" s="2"/>
      <c r="C143" s="3"/>
      <c r="D143" s="3"/>
      <c r="E143" s="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5">
      <c r="A144" s="1"/>
      <c r="B144" s="2"/>
      <c r="C144" s="3"/>
      <c r="D144" s="3"/>
      <c r="E144" s="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5">
      <c r="A145" s="1"/>
      <c r="B145" s="2"/>
      <c r="C145" s="3"/>
      <c r="D145" s="3"/>
      <c r="E145" s="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5">
      <c r="A146" s="1"/>
      <c r="B146" s="2"/>
      <c r="C146" s="3"/>
      <c r="D146" s="3"/>
      <c r="E146" s="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5">
      <c r="A147" s="1"/>
      <c r="B147" s="2"/>
      <c r="C147" s="3"/>
      <c r="D147" s="3"/>
      <c r="E147" s="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5">
      <c r="A148" s="1"/>
      <c r="B148" s="2"/>
      <c r="C148" s="3"/>
      <c r="D148" s="3"/>
      <c r="E148" s="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5">
      <c r="A149" s="1"/>
      <c r="B149" s="2"/>
      <c r="C149" s="3"/>
      <c r="D149" s="3"/>
      <c r="E149" s="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5">
      <c r="A150" s="1"/>
      <c r="B150" s="2"/>
      <c r="C150" s="3"/>
      <c r="D150" s="3"/>
      <c r="E150" s="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5">
      <c r="A151" s="1"/>
      <c r="B151" s="2"/>
      <c r="C151" s="3"/>
      <c r="D151" s="3"/>
      <c r="E151" s="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5">
      <c r="A152" s="1"/>
      <c r="B152" s="2"/>
      <c r="C152" s="3"/>
      <c r="D152" s="3"/>
      <c r="E152" s="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5">
      <c r="A153" s="1"/>
      <c r="B153" s="2"/>
      <c r="C153" s="3"/>
      <c r="D153" s="3"/>
      <c r="E153" s="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5">
      <c r="A154" s="1"/>
      <c r="B154" s="2"/>
      <c r="C154" s="3"/>
      <c r="D154" s="3"/>
      <c r="E154" s="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5">
      <c r="A155" s="1"/>
      <c r="B155" s="2"/>
      <c r="C155" s="3"/>
      <c r="D155" s="3"/>
      <c r="E155" s="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5">
      <c r="A156" s="1"/>
      <c r="B156" s="2"/>
      <c r="C156" s="3"/>
      <c r="D156" s="3"/>
      <c r="E156" s="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5">
      <c r="A157" s="1"/>
      <c r="B157" s="2"/>
      <c r="C157" s="3"/>
      <c r="D157" s="3"/>
      <c r="E157" s="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5">
      <c r="A158" s="1"/>
      <c r="B158" s="2"/>
      <c r="C158" s="3"/>
      <c r="D158" s="3"/>
      <c r="E158" s="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5">
      <c r="A159" s="1"/>
      <c r="B159" s="2"/>
      <c r="C159" s="3"/>
      <c r="D159" s="3"/>
      <c r="E159" s="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5">
      <c r="A160" s="1"/>
      <c r="B160" s="2"/>
      <c r="C160" s="3"/>
      <c r="D160" s="3"/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5">
      <c r="A161" s="1"/>
      <c r="B161" s="2"/>
      <c r="C161" s="3"/>
      <c r="D161" s="3"/>
      <c r="E161" s="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5">
      <c r="A162" s="1"/>
      <c r="B162" s="2"/>
      <c r="C162" s="3"/>
      <c r="D162" s="3"/>
      <c r="E162" s="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5">
      <c r="A163" s="1"/>
      <c r="B163" s="2"/>
      <c r="C163" s="3"/>
      <c r="D163" s="3"/>
      <c r="E163" s="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5">
      <c r="A164" s="1"/>
      <c r="B164" s="2"/>
      <c r="C164" s="3"/>
      <c r="D164" s="3"/>
      <c r="E164" s="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5">
      <c r="A165" s="1"/>
      <c r="B165" s="2"/>
      <c r="C165" s="3"/>
      <c r="D165" s="3"/>
      <c r="E165" s="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5">
      <c r="A166" s="1"/>
      <c r="B166" s="2"/>
      <c r="C166" s="3"/>
      <c r="D166" s="3"/>
      <c r="E166" s="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5">
      <c r="A167" s="1"/>
      <c r="B167" s="2"/>
      <c r="C167" s="3"/>
      <c r="D167" s="3"/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5">
      <c r="A168" s="1"/>
      <c r="B168" s="2"/>
      <c r="C168" s="3"/>
      <c r="D168" s="3"/>
      <c r="E168" s="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5">
      <c r="A169" s="1"/>
      <c r="B169" s="2"/>
      <c r="C169" s="3"/>
      <c r="D169" s="3"/>
      <c r="E169" s="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5">
      <c r="A170" s="1"/>
      <c r="B170" s="2"/>
      <c r="C170" s="3"/>
      <c r="D170" s="3"/>
      <c r="E170" s="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5">
      <c r="A171" s="1"/>
      <c r="B171" s="2"/>
      <c r="C171" s="3"/>
      <c r="D171" s="3"/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5">
      <c r="A172" s="1"/>
      <c r="B172" s="2"/>
      <c r="C172" s="3"/>
      <c r="D172" s="3"/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5">
      <c r="A173" s="1"/>
      <c r="B173" s="2"/>
      <c r="C173" s="3"/>
      <c r="D173" s="3"/>
      <c r="E173" s="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5">
      <c r="A174" s="1"/>
      <c r="B174" s="2"/>
      <c r="C174" s="3"/>
      <c r="D174" s="3"/>
      <c r="E174" s="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5">
      <c r="A175" s="1"/>
      <c r="B175" s="2"/>
      <c r="C175" s="3"/>
      <c r="D175" s="3"/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5">
      <c r="A176" s="1"/>
      <c r="B176" s="2"/>
      <c r="C176" s="3"/>
      <c r="D176" s="3"/>
      <c r="E176" s="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5">
      <c r="A177" s="1"/>
      <c r="B177" s="2"/>
      <c r="C177" s="3"/>
      <c r="D177" s="3"/>
      <c r="E177" s="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5">
      <c r="A178" s="1"/>
      <c r="B178" s="2"/>
      <c r="C178" s="3"/>
      <c r="D178" s="3"/>
      <c r="E178" s="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5">
      <c r="A179" s="1"/>
      <c r="B179" s="2"/>
      <c r="C179" s="3"/>
      <c r="D179" s="3"/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5">
      <c r="A180" s="1"/>
      <c r="B180" s="2"/>
      <c r="C180" s="3"/>
      <c r="D180" s="3"/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5">
      <c r="A181" s="1"/>
      <c r="B181" s="2"/>
      <c r="C181" s="3"/>
      <c r="D181" s="3"/>
      <c r="E181" s="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5">
      <c r="A182" s="1"/>
      <c r="B182" s="2"/>
      <c r="C182" s="3"/>
      <c r="D182" s="3"/>
      <c r="E182" s="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5">
      <c r="A183" s="1"/>
      <c r="B183" s="2"/>
      <c r="C183" s="3"/>
      <c r="D183" s="3"/>
      <c r="E183" s="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5">
      <c r="A184" s="1"/>
      <c r="B184" s="2"/>
      <c r="C184" s="3"/>
      <c r="D184" s="3"/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5">
      <c r="A185" s="1"/>
      <c r="B185" s="2"/>
      <c r="C185" s="3"/>
      <c r="D185" s="3"/>
      <c r="E185" s="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5">
      <c r="A186" s="1"/>
      <c r="B186" s="2"/>
      <c r="C186" s="3"/>
      <c r="D186" s="3"/>
      <c r="E186" s="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5">
      <c r="A187" s="1"/>
      <c r="B187" s="2"/>
      <c r="C187" s="3"/>
      <c r="D187" s="3"/>
      <c r="E187" s="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5">
      <c r="A188" s="1"/>
      <c r="B188" s="2"/>
      <c r="C188" s="3"/>
      <c r="D188" s="3"/>
      <c r="E188" s="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5">
      <c r="A189" s="1"/>
      <c r="B189" s="2"/>
      <c r="C189" s="3"/>
      <c r="D189" s="3"/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5">
      <c r="A190" s="1"/>
      <c r="B190" s="2"/>
      <c r="C190" s="3"/>
      <c r="D190" s="3"/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5">
      <c r="A191" s="1"/>
      <c r="B191" s="2"/>
      <c r="C191" s="3"/>
      <c r="D191" s="3"/>
      <c r="E191" s="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5">
      <c r="A192" s="1"/>
      <c r="B192" s="2"/>
      <c r="C192" s="3"/>
      <c r="D192" s="3"/>
      <c r="E192" s="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5">
      <c r="A193" s="1"/>
      <c r="B193" s="2"/>
      <c r="C193" s="3"/>
      <c r="D193" s="3"/>
      <c r="E193" s="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5">
      <c r="A194" s="1"/>
      <c r="B194" s="2"/>
      <c r="C194" s="3"/>
      <c r="D194" s="3"/>
      <c r="E194" s="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5">
      <c r="A195" s="1"/>
      <c r="B195" s="2"/>
      <c r="C195" s="3"/>
      <c r="D195" s="3"/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5">
      <c r="A196" s="1"/>
      <c r="B196" s="2"/>
      <c r="C196" s="3"/>
      <c r="D196" s="3"/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5">
      <c r="A197" s="1"/>
      <c r="B197" s="2"/>
      <c r="C197" s="3"/>
      <c r="D197" s="3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5">
      <c r="A198" s="1"/>
      <c r="B198" s="2"/>
      <c r="C198" s="3"/>
      <c r="D198" s="3"/>
      <c r="E198" s="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5">
      <c r="A199" s="1"/>
      <c r="B199" s="2"/>
      <c r="C199" s="3"/>
      <c r="D199" s="3"/>
      <c r="E199" s="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5">
      <c r="A200" s="1"/>
      <c r="B200" s="2"/>
      <c r="C200" s="3"/>
      <c r="D200" s="3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5">
      <c r="A201" s="1"/>
      <c r="B201" s="2"/>
      <c r="C201" s="3"/>
      <c r="D201" s="3"/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5">
      <c r="A202" s="1"/>
      <c r="B202" s="2"/>
      <c r="C202" s="3"/>
      <c r="D202" s="3"/>
      <c r="E202" s="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5">
      <c r="A203" s="1"/>
      <c r="B203" s="2"/>
      <c r="C203" s="3"/>
      <c r="D203" s="3"/>
      <c r="E203" s="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5">
      <c r="A204" s="1"/>
      <c r="B204" s="2"/>
      <c r="C204" s="3"/>
      <c r="D204" s="3"/>
      <c r="E204" s="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5">
      <c r="A205" s="1"/>
      <c r="B205" s="2"/>
      <c r="C205" s="3"/>
      <c r="D205" s="3"/>
      <c r="E205" s="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5">
      <c r="A206" s="1"/>
      <c r="B206" s="2"/>
      <c r="C206" s="3"/>
      <c r="D206" s="3"/>
      <c r="E206" s="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5">
      <c r="A207" s="1"/>
      <c r="B207" s="2"/>
      <c r="C207" s="3"/>
      <c r="D207" s="3"/>
      <c r="E207" s="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5">
      <c r="A208" s="1"/>
      <c r="B208" s="2"/>
      <c r="C208" s="3"/>
      <c r="D208" s="3"/>
      <c r="E208" s="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5">
      <c r="A209" s="1"/>
      <c r="B209" s="2"/>
      <c r="C209" s="3"/>
      <c r="D209" s="3"/>
      <c r="E209" s="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5">
      <c r="A210" s="1"/>
      <c r="B210" s="2"/>
      <c r="C210" s="3"/>
      <c r="D210" s="3"/>
      <c r="E210" s="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5">
      <c r="A211" s="1"/>
      <c r="B211" s="2"/>
      <c r="C211" s="3"/>
      <c r="D211" s="3"/>
      <c r="E211" s="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5">
      <c r="A212" s="1"/>
      <c r="B212" s="2"/>
      <c r="C212" s="3"/>
      <c r="D212" s="3"/>
      <c r="E212" s="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5">
      <c r="A213" s="1"/>
      <c r="B213" s="2"/>
      <c r="C213" s="3"/>
      <c r="D213" s="3"/>
      <c r="E213" s="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5">
      <c r="A214" s="1"/>
      <c r="B214" s="2"/>
      <c r="C214" s="3"/>
      <c r="D214" s="3"/>
      <c r="E214" s="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5">
      <c r="A215" s="1"/>
      <c r="B215" s="2"/>
      <c r="C215" s="3"/>
      <c r="D215" s="3"/>
      <c r="E215" s="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5">
      <c r="A216" s="1"/>
      <c r="B216" s="2"/>
      <c r="C216" s="3"/>
      <c r="D216" s="3"/>
      <c r="E216" s="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5">
      <c r="A217" s="1"/>
      <c r="B217" s="2"/>
      <c r="C217" s="3"/>
      <c r="D217" s="3"/>
      <c r="E217" s="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5">
      <c r="A218" s="1"/>
      <c r="B218" s="2"/>
      <c r="C218" s="3"/>
      <c r="D218" s="3"/>
      <c r="E218" s="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5">
      <c r="A219" s="1"/>
      <c r="B219" s="2"/>
      <c r="C219" s="3"/>
      <c r="D219" s="3"/>
      <c r="E219" s="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5">
      <c r="A220" s="1"/>
      <c r="B220" s="2"/>
      <c r="C220" s="3"/>
      <c r="D220" s="3"/>
      <c r="E220" s="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5">
      <c r="A221" s="1"/>
      <c r="B221" s="2"/>
      <c r="C221" s="3"/>
      <c r="D221" s="3"/>
      <c r="E221" s="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5">
      <c r="A222" s="1"/>
      <c r="B222" s="2"/>
      <c r="C222" s="3"/>
      <c r="D222" s="3"/>
      <c r="E222" s="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5">
      <c r="A223" s="1"/>
      <c r="B223" s="2"/>
      <c r="C223" s="3"/>
      <c r="D223" s="3"/>
      <c r="E223" s="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5">
      <c r="A224" s="1"/>
      <c r="B224" s="2"/>
      <c r="C224" s="3"/>
      <c r="D224" s="3"/>
      <c r="E224" s="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5">
      <c r="A225" s="1"/>
      <c r="B225" s="2"/>
      <c r="C225" s="3"/>
      <c r="D225" s="3"/>
      <c r="E225" s="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5">
      <c r="A226" s="1"/>
      <c r="B226" s="2"/>
      <c r="C226" s="3"/>
      <c r="D226" s="3"/>
      <c r="E226" s="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5">
      <c r="A227" s="1"/>
      <c r="B227" s="2"/>
      <c r="C227" s="3"/>
      <c r="D227" s="3"/>
      <c r="E227" s="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5">
      <c r="A228" s="1"/>
      <c r="B228" s="2"/>
      <c r="C228" s="3"/>
      <c r="D228" s="3"/>
      <c r="E228" s="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5">
      <c r="A229" s="1"/>
      <c r="B229" s="2"/>
      <c r="C229" s="3"/>
      <c r="D229" s="3"/>
      <c r="E229" s="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5">
      <c r="A230" s="1"/>
      <c r="B230" s="2"/>
      <c r="C230" s="3"/>
      <c r="D230" s="3"/>
      <c r="E230" s="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5">
      <c r="A231" s="1"/>
      <c r="B231" s="2"/>
      <c r="C231" s="3"/>
      <c r="D231" s="3"/>
      <c r="E231" s="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5">
      <c r="A232" s="1"/>
      <c r="B232" s="2"/>
      <c r="C232" s="3"/>
      <c r="D232" s="3"/>
      <c r="E232" s="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5">
      <c r="A233" s="1"/>
      <c r="B233" s="2"/>
      <c r="C233" s="3"/>
      <c r="D233" s="3"/>
      <c r="E233" s="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5">
      <c r="A234" s="1"/>
      <c r="B234" s="2"/>
      <c r="C234" s="3"/>
      <c r="D234" s="3"/>
      <c r="E234" s="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5">
      <c r="A235" s="1"/>
      <c r="B235" s="2"/>
      <c r="C235" s="3"/>
      <c r="D235" s="3"/>
      <c r="E235" s="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5">
      <c r="A236" s="1"/>
      <c r="B236" s="2"/>
      <c r="C236" s="3"/>
      <c r="D236" s="3"/>
      <c r="E236" s="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5">
      <c r="A237" s="1"/>
      <c r="B237" s="2"/>
      <c r="C237" s="3"/>
      <c r="D237" s="3"/>
      <c r="E237" s="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5">
      <c r="A238" s="1"/>
      <c r="B238" s="2"/>
      <c r="C238" s="3"/>
      <c r="D238" s="3"/>
      <c r="E238" s="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5">
      <c r="A239" s="1"/>
      <c r="B239" s="2"/>
      <c r="C239" s="3"/>
      <c r="D239" s="3"/>
      <c r="E239" s="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5">
      <c r="A240" s="1"/>
      <c r="B240" s="2"/>
      <c r="C240" s="3"/>
      <c r="D240" s="3"/>
      <c r="E240" s="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5">
      <c r="A241" s="1"/>
      <c r="B241" s="2"/>
      <c r="C241" s="3"/>
      <c r="D241" s="3"/>
      <c r="E241" s="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5">
      <c r="A242" s="1"/>
      <c r="B242" s="2"/>
      <c r="C242" s="3"/>
      <c r="D242" s="3"/>
      <c r="E242" s="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5">
      <c r="A243" s="1"/>
      <c r="B243" s="2"/>
      <c r="C243" s="3"/>
      <c r="D243" s="3"/>
      <c r="E243" s="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5">
      <c r="A244" s="1"/>
      <c r="B244" s="2"/>
      <c r="C244" s="3"/>
      <c r="D244" s="3"/>
      <c r="E244" s="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5">
      <c r="A245" s="1"/>
      <c r="B245" s="2"/>
      <c r="C245" s="3"/>
      <c r="D245" s="3"/>
      <c r="E245" s="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5">
      <c r="A246" s="1"/>
      <c r="B246" s="2"/>
      <c r="C246" s="3"/>
      <c r="D246" s="3"/>
      <c r="E246" s="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5">
      <c r="A247" s="1"/>
      <c r="B247" s="2"/>
      <c r="C247" s="3"/>
      <c r="D247" s="3"/>
      <c r="E247" s="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5">
      <c r="A248" s="1"/>
      <c r="B248" s="2"/>
      <c r="C248" s="3"/>
      <c r="D248" s="3"/>
      <c r="E248" s="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5">
      <c r="A249" s="1"/>
      <c r="B249" s="2"/>
      <c r="C249" s="3"/>
      <c r="D249" s="3"/>
      <c r="E249" s="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5">
      <c r="A250" s="1"/>
      <c r="B250" s="2"/>
      <c r="C250" s="3"/>
      <c r="D250" s="3"/>
      <c r="E250" s="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5">
      <c r="A251" s="1"/>
      <c r="B251" s="2"/>
      <c r="C251" s="3"/>
      <c r="D251" s="3"/>
      <c r="E251" s="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5">
      <c r="A252" s="1"/>
      <c r="B252" s="2"/>
      <c r="C252" s="3"/>
      <c r="D252" s="3"/>
      <c r="E252" s="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5">
      <c r="A253" s="1"/>
      <c r="B253" s="2"/>
      <c r="C253" s="3"/>
      <c r="D253" s="3"/>
      <c r="E253" s="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5">
      <c r="A254" s="1"/>
      <c r="B254" s="2"/>
      <c r="C254" s="3"/>
      <c r="D254" s="3"/>
      <c r="E254" s="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5">
      <c r="A255" s="1"/>
      <c r="B255" s="2"/>
      <c r="C255" s="3"/>
      <c r="D255" s="3"/>
      <c r="E255" s="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5">
      <c r="A256" s="1"/>
      <c r="B256" s="2"/>
      <c r="C256" s="3"/>
      <c r="D256" s="3"/>
      <c r="E256" s="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5">
      <c r="A257" s="1"/>
      <c r="B257" s="2"/>
      <c r="C257" s="3"/>
      <c r="D257" s="3"/>
      <c r="E257" s="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5">
      <c r="A258" s="1"/>
      <c r="B258" s="2"/>
      <c r="C258" s="3"/>
      <c r="D258" s="3"/>
      <c r="E258" s="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5">
      <c r="A259" s="1"/>
      <c r="B259" s="2"/>
      <c r="C259" s="3"/>
      <c r="D259" s="3"/>
      <c r="E259" s="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5">
      <c r="A260" s="1"/>
      <c r="B260" s="2"/>
      <c r="C260" s="3"/>
      <c r="D260" s="3"/>
      <c r="E260" s="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5">
      <c r="A261" s="1"/>
      <c r="B261" s="2"/>
      <c r="C261" s="3"/>
      <c r="D261" s="3"/>
      <c r="E261" s="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5">
      <c r="A262" s="1"/>
      <c r="B262" s="2"/>
      <c r="C262" s="3"/>
      <c r="D262" s="3"/>
      <c r="E262" s="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5">
      <c r="A263" s="1"/>
      <c r="B263" s="2"/>
      <c r="C263" s="3"/>
      <c r="D263" s="3"/>
      <c r="E263" s="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5">
      <c r="A264" s="1"/>
      <c r="B264" s="2"/>
      <c r="C264" s="3"/>
      <c r="D264" s="3"/>
      <c r="E264" s="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5">
      <c r="A265" s="1"/>
      <c r="B265" s="2"/>
      <c r="C265" s="3"/>
      <c r="D265" s="3"/>
      <c r="E265" s="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5">
      <c r="A266" s="1"/>
      <c r="B266" s="2"/>
      <c r="C266" s="3"/>
      <c r="D266" s="3"/>
      <c r="E266" s="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5">
      <c r="A267" s="1"/>
      <c r="B267" s="2"/>
      <c r="C267" s="3"/>
      <c r="D267" s="3"/>
      <c r="E267" s="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5">
      <c r="A268" s="1"/>
      <c r="B268" s="2"/>
      <c r="C268" s="3"/>
      <c r="D268" s="3"/>
      <c r="E268" s="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5">
      <c r="A269" s="1"/>
      <c r="B269" s="2"/>
      <c r="C269" s="3"/>
      <c r="D269" s="3"/>
      <c r="E269" s="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5">
      <c r="A270" s="1"/>
      <c r="B270" s="2"/>
      <c r="C270" s="3"/>
      <c r="D270" s="3"/>
      <c r="E270" s="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5">
      <c r="A271" s="1"/>
      <c r="B271" s="2"/>
      <c r="C271" s="3"/>
      <c r="D271" s="3"/>
      <c r="E271" s="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5">
      <c r="A272" s="1"/>
      <c r="B272" s="2"/>
      <c r="C272" s="3"/>
      <c r="D272" s="3"/>
      <c r="E272" s="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5">
      <c r="A273" s="1"/>
      <c r="B273" s="2"/>
      <c r="C273" s="3"/>
      <c r="D273" s="3"/>
      <c r="E273" s="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5">
      <c r="A274" s="1"/>
      <c r="B274" s="2"/>
      <c r="C274" s="3"/>
      <c r="D274" s="3"/>
      <c r="E274" s="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5">
      <c r="A275" s="1"/>
      <c r="B275" s="2"/>
      <c r="C275" s="3"/>
      <c r="D275" s="3"/>
      <c r="E275" s="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5">
      <c r="A276" s="1"/>
      <c r="B276" s="2"/>
      <c r="C276" s="3"/>
      <c r="D276" s="3"/>
      <c r="E276" s="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5">
      <c r="A277" s="1"/>
      <c r="B277" s="2"/>
      <c r="C277" s="3"/>
      <c r="D277" s="3"/>
      <c r="E277" s="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5">
      <c r="A278" s="1"/>
      <c r="B278" s="2"/>
      <c r="C278" s="3"/>
      <c r="D278" s="3"/>
      <c r="E278" s="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5">
      <c r="A279" s="1"/>
      <c r="B279" s="2"/>
      <c r="C279" s="3"/>
      <c r="D279" s="3"/>
      <c r="E279" s="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5">
      <c r="A280" s="1"/>
      <c r="B280" s="2"/>
      <c r="C280" s="3"/>
      <c r="D280" s="3"/>
      <c r="E280" s="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5">
      <c r="A281" s="1"/>
      <c r="B281" s="2"/>
      <c r="C281" s="3"/>
      <c r="D281" s="3"/>
      <c r="E281" s="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5">
      <c r="A282" s="1"/>
      <c r="B282" s="2"/>
      <c r="C282" s="3"/>
      <c r="D282" s="3"/>
      <c r="E282" s="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5">
      <c r="A283" s="1"/>
      <c r="B283" s="2"/>
      <c r="C283" s="3"/>
      <c r="D283" s="3"/>
      <c r="E283" s="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5">
      <c r="A284" s="1"/>
      <c r="B284" s="2"/>
      <c r="C284" s="3"/>
      <c r="D284" s="3"/>
      <c r="E284" s="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5">
      <c r="A285" s="1"/>
      <c r="B285" s="2"/>
      <c r="C285" s="3"/>
      <c r="D285" s="3"/>
      <c r="E285" s="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5">
      <c r="A286" s="1"/>
      <c r="B286" s="2"/>
      <c r="C286" s="3"/>
      <c r="D286" s="3"/>
      <c r="E286" s="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5">
      <c r="A287" s="1"/>
      <c r="B287" s="2"/>
      <c r="C287" s="3"/>
      <c r="D287" s="3"/>
      <c r="E287" s="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5">
      <c r="A288" s="1"/>
      <c r="B288" s="2"/>
      <c r="C288" s="3"/>
      <c r="D288" s="3"/>
      <c r="E288" s="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5">
      <c r="A289" s="1"/>
      <c r="B289" s="2"/>
      <c r="C289" s="3"/>
      <c r="D289" s="3"/>
      <c r="E289" s="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5">
      <c r="A290" s="1"/>
      <c r="B290" s="2"/>
      <c r="C290" s="3"/>
      <c r="D290" s="3"/>
      <c r="E290" s="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5">
      <c r="A291" s="1"/>
      <c r="B291" s="2"/>
      <c r="C291" s="3"/>
      <c r="D291" s="3"/>
      <c r="E291" s="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5">
      <c r="A292" s="1"/>
      <c r="B292" s="2"/>
      <c r="C292" s="3"/>
      <c r="D292" s="3"/>
      <c r="E292" s="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5">
      <c r="A293" s="1"/>
      <c r="B293" s="2"/>
      <c r="C293" s="3"/>
      <c r="D293" s="3"/>
      <c r="E293" s="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5">
      <c r="A294" s="1"/>
      <c r="B294" s="2"/>
      <c r="C294" s="3"/>
      <c r="D294" s="3"/>
      <c r="E294" s="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5">
      <c r="A295" s="1"/>
      <c r="B295" s="2"/>
      <c r="C295" s="3"/>
      <c r="D295" s="3"/>
      <c r="E295" s="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5">
      <c r="A296" s="1"/>
      <c r="B296" s="2"/>
      <c r="C296" s="3"/>
      <c r="D296" s="3"/>
      <c r="E296" s="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5">
      <c r="A297" s="1"/>
      <c r="B297" s="2"/>
      <c r="C297" s="3"/>
      <c r="D297" s="3"/>
      <c r="E297" s="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5">
      <c r="A298" s="1"/>
      <c r="B298" s="2"/>
      <c r="C298" s="3"/>
      <c r="D298" s="3"/>
      <c r="E298" s="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5">
      <c r="A299" s="1"/>
      <c r="B299" s="2"/>
      <c r="C299" s="3"/>
      <c r="D299" s="3"/>
      <c r="E299" s="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5">
      <c r="A300" s="1"/>
      <c r="B300" s="2"/>
      <c r="C300" s="3"/>
      <c r="D300" s="3"/>
      <c r="E300" s="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5">
      <c r="A301" s="1"/>
      <c r="B301" s="2"/>
      <c r="C301" s="3"/>
      <c r="D301" s="3"/>
      <c r="E301" s="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5">
      <c r="A302" s="1"/>
      <c r="B302" s="2"/>
      <c r="C302" s="3"/>
      <c r="D302" s="3"/>
      <c r="E302" s="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5">
      <c r="A303" s="1"/>
      <c r="B303" s="2"/>
      <c r="C303" s="3"/>
      <c r="D303" s="3"/>
      <c r="E303" s="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5">
      <c r="A304" s="1"/>
      <c r="B304" s="2"/>
      <c r="C304" s="3"/>
      <c r="D304" s="3"/>
      <c r="E304" s="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5">
      <c r="A305" s="1"/>
      <c r="B305" s="2"/>
      <c r="C305" s="3"/>
      <c r="D305" s="3"/>
      <c r="E305" s="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5">
      <c r="A306" s="1"/>
      <c r="B306" s="2"/>
      <c r="C306" s="3"/>
      <c r="D306" s="3"/>
      <c r="E306" s="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5">
      <c r="A307" s="1"/>
      <c r="B307" s="2"/>
      <c r="C307" s="3"/>
      <c r="D307" s="3"/>
      <c r="E307" s="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5">
      <c r="A308" s="1"/>
      <c r="B308" s="2"/>
      <c r="C308" s="3"/>
      <c r="D308" s="3"/>
      <c r="E308" s="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5">
      <c r="A309" s="1"/>
      <c r="B309" s="2"/>
      <c r="C309" s="3"/>
      <c r="D309" s="3"/>
      <c r="E309" s="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5">
      <c r="A310" s="1"/>
      <c r="B310" s="2"/>
      <c r="C310" s="3"/>
      <c r="D310" s="3"/>
      <c r="E310" s="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5">
      <c r="A311" s="1"/>
      <c r="B311" s="2"/>
      <c r="C311" s="3"/>
      <c r="D311" s="3"/>
      <c r="E311" s="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5">
      <c r="A312" s="1"/>
      <c r="B312" s="2"/>
      <c r="C312" s="3"/>
      <c r="D312" s="3"/>
      <c r="E312" s="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5">
      <c r="A313" s="1"/>
      <c r="B313" s="2"/>
      <c r="C313" s="3"/>
      <c r="D313" s="3"/>
      <c r="E313" s="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5">
      <c r="A314" s="1"/>
      <c r="B314" s="2"/>
      <c r="C314" s="3"/>
      <c r="D314" s="3"/>
      <c r="E314" s="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5">
      <c r="A315" s="1"/>
      <c r="B315" s="2"/>
      <c r="C315" s="3"/>
      <c r="D315" s="3"/>
      <c r="E315" s="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5">
      <c r="A316" s="1"/>
      <c r="B316" s="2"/>
      <c r="C316" s="3"/>
      <c r="D316" s="3"/>
      <c r="E316" s="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5">
      <c r="A317" s="1"/>
      <c r="B317" s="2"/>
      <c r="C317" s="3"/>
      <c r="D317" s="3"/>
      <c r="E317" s="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5">
      <c r="A318" s="1"/>
      <c r="B318" s="2"/>
      <c r="C318" s="3"/>
      <c r="D318" s="3"/>
      <c r="E318" s="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5">
      <c r="A319" s="1"/>
      <c r="B319" s="2"/>
      <c r="C319" s="3"/>
      <c r="D319" s="3"/>
      <c r="E319" s="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5">
      <c r="A320" s="1"/>
      <c r="B320" s="2"/>
      <c r="C320" s="3"/>
      <c r="D320" s="3"/>
      <c r="E320" s="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5">
      <c r="A321" s="1"/>
      <c r="B321" s="2"/>
      <c r="C321" s="3"/>
      <c r="D321" s="3"/>
      <c r="E321" s="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5">
      <c r="A322" s="1"/>
      <c r="B322" s="2"/>
      <c r="C322" s="3"/>
      <c r="D322" s="3"/>
      <c r="E322" s="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5">
      <c r="A323" s="1"/>
      <c r="B323" s="2"/>
      <c r="C323" s="3"/>
      <c r="D323" s="3"/>
      <c r="E323" s="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5">
      <c r="A324" s="1"/>
      <c r="B324" s="2"/>
      <c r="C324" s="3"/>
      <c r="D324" s="3"/>
      <c r="E324" s="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5">
      <c r="A325" s="1"/>
      <c r="B325" s="2"/>
      <c r="C325" s="3"/>
      <c r="D325" s="3"/>
      <c r="E325" s="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5">
      <c r="A326" s="1"/>
      <c r="B326" s="2"/>
      <c r="C326" s="3"/>
      <c r="D326" s="3"/>
      <c r="E326" s="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5">
      <c r="A327" s="1"/>
      <c r="B327" s="2"/>
      <c r="C327" s="3"/>
      <c r="D327" s="3"/>
      <c r="E327" s="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5">
      <c r="A328" s="1"/>
      <c r="B328" s="2"/>
      <c r="C328" s="3"/>
      <c r="D328" s="3"/>
      <c r="E328" s="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5">
      <c r="A329" s="1"/>
      <c r="B329" s="2"/>
      <c r="C329" s="3"/>
      <c r="D329" s="3"/>
      <c r="E329" s="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5">
      <c r="A330" s="1"/>
      <c r="B330" s="2"/>
      <c r="C330" s="3"/>
      <c r="D330" s="3"/>
      <c r="E330" s="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5">
      <c r="A331" s="1"/>
      <c r="B331" s="2"/>
      <c r="C331" s="3"/>
      <c r="D331" s="3"/>
      <c r="E331" s="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5">
      <c r="A332" s="1"/>
      <c r="B332" s="2"/>
      <c r="C332" s="3"/>
      <c r="D332" s="3"/>
      <c r="E332" s="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5">
      <c r="A333" s="1"/>
      <c r="B333" s="2"/>
      <c r="C333" s="3"/>
      <c r="D333" s="3"/>
      <c r="E333" s="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5">
      <c r="A334" s="1"/>
      <c r="B334" s="2"/>
      <c r="C334" s="3"/>
      <c r="D334" s="3"/>
      <c r="E334" s="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5">
      <c r="A335" s="1"/>
      <c r="B335" s="2"/>
      <c r="C335" s="3"/>
      <c r="D335" s="3"/>
      <c r="E335" s="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5">
      <c r="A336" s="1"/>
      <c r="B336" s="2"/>
      <c r="C336" s="3"/>
      <c r="D336" s="3"/>
      <c r="E336" s="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5">
      <c r="A337" s="1"/>
      <c r="B337" s="2"/>
      <c r="C337" s="3"/>
      <c r="D337" s="3"/>
      <c r="E337" s="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5">
      <c r="A338" s="1"/>
      <c r="B338" s="2"/>
      <c r="C338" s="3"/>
      <c r="D338" s="3"/>
      <c r="E338" s="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5">
      <c r="A339" s="1"/>
      <c r="B339" s="2"/>
      <c r="C339" s="3"/>
      <c r="D339" s="3"/>
      <c r="E339" s="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5">
      <c r="A340" s="1"/>
      <c r="B340" s="2"/>
      <c r="C340" s="3"/>
      <c r="D340" s="3"/>
      <c r="E340" s="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5">
      <c r="A341" s="1"/>
      <c r="B341" s="2"/>
      <c r="C341" s="3"/>
      <c r="D341" s="3"/>
      <c r="E341" s="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5">
      <c r="A342" s="1"/>
      <c r="B342" s="2"/>
      <c r="C342" s="3"/>
      <c r="D342" s="3"/>
      <c r="E342" s="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5">
      <c r="A343" s="1"/>
      <c r="B343" s="2"/>
      <c r="C343" s="3"/>
      <c r="D343" s="3"/>
      <c r="E343" s="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5">
      <c r="A344" s="1"/>
      <c r="B344" s="2"/>
      <c r="C344" s="3"/>
      <c r="D344" s="3"/>
      <c r="E344" s="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5">
      <c r="A345" s="1"/>
      <c r="B345" s="2"/>
      <c r="C345" s="3"/>
      <c r="D345" s="3"/>
      <c r="E345" s="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5">
      <c r="A346" s="1"/>
      <c r="B346" s="2"/>
      <c r="C346" s="3"/>
      <c r="D346" s="3"/>
      <c r="E346" s="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5">
      <c r="A347" s="1"/>
      <c r="B347" s="2"/>
      <c r="C347" s="3"/>
      <c r="D347" s="3"/>
      <c r="E347" s="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5">
      <c r="A348" s="1"/>
      <c r="B348" s="2"/>
      <c r="C348" s="3"/>
      <c r="D348" s="3"/>
      <c r="E348" s="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5">
      <c r="A349" s="1"/>
      <c r="B349" s="2"/>
      <c r="C349" s="3"/>
      <c r="D349" s="3"/>
      <c r="E349" s="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5">
      <c r="A350" s="1"/>
      <c r="B350" s="2"/>
      <c r="C350" s="3"/>
      <c r="D350" s="3"/>
      <c r="E350" s="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5">
      <c r="A351" s="1"/>
      <c r="B351" s="2"/>
      <c r="C351" s="3"/>
      <c r="D351" s="3"/>
      <c r="E351" s="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5">
      <c r="A352" s="1"/>
      <c r="B352" s="2"/>
      <c r="C352" s="3"/>
      <c r="D352" s="3"/>
      <c r="E352" s="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5">
      <c r="A353" s="1"/>
      <c r="B353" s="2"/>
      <c r="C353" s="3"/>
      <c r="D353" s="3"/>
      <c r="E353" s="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5">
      <c r="A354" s="1"/>
      <c r="B354" s="2"/>
      <c r="C354" s="3"/>
      <c r="D354" s="3"/>
      <c r="E354" s="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5">
      <c r="A355" s="1"/>
      <c r="B355" s="2"/>
      <c r="C355" s="3"/>
      <c r="D355" s="3"/>
      <c r="E355" s="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5">
      <c r="A356" s="1"/>
      <c r="B356" s="2"/>
      <c r="C356" s="3"/>
      <c r="D356" s="3"/>
      <c r="E356" s="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5">
      <c r="A357" s="1"/>
      <c r="B357" s="2"/>
      <c r="C357" s="3"/>
      <c r="D357" s="3"/>
      <c r="E357" s="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5">
      <c r="A358" s="1"/>
      <c r="B358" s="2"/>
      <c r="C358" s="3"/>
      <c r="D358" s="3"/>
      <c r="E358" s="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5">
      <c r="A359" s="1"/>
      <c r="B359" s="2"/>
      <c r="C359" s="3"/>
      <c r="D359" s="3"/>
      <c r="E359" s="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5">
      <c r="A360" s="1"/>
      <c r="B360" s="2"/>
      <c r="C360" s="3"/>
      <c r="D360" s="3"/>
      <c r="E360" s="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5">
      <c r="A361" s="1"/>
      <c r="B361" s="2"/>
      <c r="C361" s="3"/>
      <c r="D361" s="3"/>
      <c r="E361" s="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5">
      <c r="A362" s="1"/>
      <c r="B362" s="2"/>
      <c r="C362" s="3"/>
      <c r="D362" s="3"/>
      <c r="E362" s="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5">
      <c r="A363" s="1"/>
      <c r="B363" s="2"/>
      <c r="C363" s="3"/>
      <c r="D363" s="3"/>
      <c r="E363" s="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5">
      <c r="A364" s="1"/>
      <c r="B364" s="2"/>
      <c r="C364" s="3"/>
      <c r="D364" s="3"/>
      <c r="E364" s="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5">
      <c r="A365" s="1"/>
      <c r="B365" s="2"/>
      <c r="C365" s="3"/>
      <c r="D365" s="3"/>
      <c r="E365" s="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5">
      <c r="A366" s="1"/>
      <c r="B366" s="2"/>
      <c r="C366" s="3"/>
      <c r="D366" s="3"/>
      <c r="E366" s="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5">
      <c r="A367" s="1"/>
      <c r="B367" s="2"/>
      <c r="C367" s="3"/>
      <c r="D367" s="3"/>
      <c r="E367" s="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5">
      <c r="A368" s="1"/>
      <c r="B368" s="2"/>
      <c r="C368" s="3"/>
      <c r="D368" s="3"/>
      <c r="E368" s="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5">
      <c r="A369" s="1"/>
      <c r="B369" s="2"/>
      <c r="C369" s="3"/>
      <c r="D369" s="3"/>
      <c r="E369" s="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5">
      <c r="A370" s="1"/>
      <c r="B370" s="2"/>
      <c r="C370" s="3"/>
      <c r="D370" s="3"/>
      <c r="E370" s="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5">
      <c r="A371" s="1"/>
      <c r="B371" s="2"/>
      <c r="C371" s="3"/>
      <c r="D371" s="3"/>
      <c r="E371" s="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5">
      <c r="A372" s="1"/>
      <c r="B372" s="2"/>
      <c r="C372" s="3"/>
      <c r="D372" s="3"/>
      <c r="E372" s="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5">
      <c r="A373" s="1"/>
      <c r="B373" s="2"/>
      <c r="C373" s="3"/>
      <c r="D373" s="3"/>
      <c r="E373" s="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5">
      <c r="A374" s="1"/>
      <c r="B374" s="2"/>
      <c r="C374" s="3"/>
      <c r="D374" s="3"/>
      <c r="E374" s="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5">
      <c r="A375" s="1"/>
      <c r="B375" s="2"/>
      <c r="C375" s="3"/>
      <c r="D375" s="3"/>
      <c r="E375" s="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5">
      <c r="A376" s="1"/>
      <c r="B376" s="2"/>
      <c r="C376" s="3"/>
      <c r="D376" s="3"/>
      <c r="E376" s="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5">
      <c r="A377" s="1"/>
      <c r="B377" s="2"/>
      <c r="C377" s="3"/>
      <c r="D377" s="3"/>
      <c r="E377" s="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5">
      <c r="A378" s="1"/>
      <c r="B378" s="2"/>
      <c r="C378" s="3"/>
      <c r="D378" s="3"/>
      <c r="E378" s="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5">
      <c r="A379" s="1"/>
      <c r="B379" s="2"/>
      <c r="C379" s="3"/>
      <c r="D379" s="3"/>
      <c r="E379" s="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5">
      <c r="A380" s="1"/>
      <c r="B380" s="2"/>
      <c r="C380" s="3"/>
      <c r="D380" s="3"/>
      <c r="E380" s="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5">
      <c r="A381" s="1"/>
      <c r="B381" s="2"/>
      <c r="C381" s="3"/>
      <c r="D381" s="3"/>
      <c r="E381" s="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5">
      <c r="A382" s="1"/>
      <c r="B382" s="2"/>
      <c r="C382" s="3"/>
      <c r="D382" s="3"/>
      <c r="E382" s="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5">
      <c r="A383" s="1"/>
      <c r="B383" s="2"/>
      <c r="C383" s="3"/>
      <c r="D383" s="3"/>
      <c r="E383" s="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5">
      <c r="A384" s="1"/>
      <c r="B384" s="2"/>
      <c r="C384" s="3"/>
      <c r="D384" s="3"/>
      <c r="E384" s="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5">
      <c r="A385" s="1"/>
      <c r="B385" s="2"/>
      <c r="C385" s="3"/>
      <c r="D385" s="3"/>
      <c r="E385" s="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5">
      <c r="A386" s="1"/>
      <c r="B386" s="2"/>
      <c r="C386" s="3"/>
      <c r="D386" s="3"/>
      <c r="E386" s="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5">
      <c r="A387" s="1"/>
      <c r="B387" s="2"/>
      <c r="C387" s="3"/>
      <c r="D387" s="3"/>
      <c r="E387" s="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5">
      <c r="A388" s="1"/>
      <c r="B388" s="2"/>
      <c r="C388" s="3"/>
      <c r="D388" s="3"/>
      <c r="E388" s="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5">
      <c r="A389" s="1"/>
      <c r="B389" s="2"/>
      <c r="C389" s="3"/>
      <c r="D389" s="3"/>
      <c r="E389" s="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5">
      <c r="A390" s="1"/>
      <c r="B390" s="2"/>
      <c r="C390" s="3"/>
      <c r="D390" s="3"/>
      <c r="E390" s="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5">
      <c r="A391" s="1"/>
      <c r="B391" s="2"/>
      <c r="C391" s="3"/>
      <c r="D391" s="3"/>
      <c r="E391" s="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5">
      <c r="A392" s="1"/>
      <c r="B392" s="2"/>
      <c r="C392" s="3"/>
      <c r="D392" s="3"/>
      <c r="E392" s="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5">
      <c r="A393" s="1"/>
      <c r="B393" s="2"/>
      <c r="C393" s="3"/>
      <c r="D393" s="3"/>
      <c r="E393" s="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5">
      <c r="A394" s="1"/>
      <c r="B394" s="2"/>
      <c r="C394" s="3"/>
      <c r="D394" s="3"/>
      <c r="E394" s="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5">
      <c r="A395" s="1"/>
      <c r="B395" s="2"/>
      <c r="C395" s="3"/>
      <c r="D395" s="3"/>
      <c r="E395" s="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5">
      <c r="A396" s="1"/>
      <c r="B396" s="2"/>
      <c r="C396" s="3"/>
      <c r="D396" s="3"/>
      <c r="E396" s="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5">
      <c r="A397" s="1"/>
      <c r="B397" s="2"/>
      <c r="C397" s="3"/>
      <c r="D397" s="3"/>
      <c r="E397" s="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5">
      <c r="A398" s="1"/>
      <c r="B398" s="2"/>
      <c r="C398" s="3"/>
      <c r="D398" s="3"/>
      <c r="E398" s="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5">
      <c r="A399" s="1"/>
      <c r="B399" s="2"/>
      <c r="C399" s="3"/>
      <c r="D399" s="3"/>
      <c r="E399" s="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5">
      <c r="A400" s="1"/>
      <c r="B400" s="2"/>
      <c r="C400" s="3"/>
      <c r="D400" s="3"/>
      <c r="E400" s="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5">
      <c r="A401" s="1"/>
      <c r="B401" s="2"/>
      <c r="C401" s="3"/>
      <c r="D401" s="3"/>
      <c r="E401" s="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5">
      <c r="A402" s="1"/>
      <c r="B402" s="2"/>
      <c r="C402" s="3"/>
      <c r="D402" s="3"/>
      <c r="E402" s="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5">
      <c r="A403" s="1"/>
      <c r="B403" s="2"/>
      <c r="C403" s="3"/>
      <c r="D403" s="3"/>
      <c r="E403" s="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5">
      <c r="A404" s="1"/>
      <c r="B404" s="2"/>
      <c r="C404" s="3"/>
      <c r="D404" s="3"/>
      <c r="E404" s="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5">
      <c r="A405" s="1"/>
      <c r="B405" s="2"/>
      <c r="C405" s="3"/>
      <c r="D405" s="3"/>
      <c r="E405" s="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5">
      <c r="A406" s="1"/>
      <c r="B406" s="2"/>
      <c r="C406" s="3"/>
      <c r="D406" s="3"/>
      <c r="E406" s="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5">
      <c r="A407" s="1"/>
      <c r="B407" s="2"/>
      <c r="C407" s="3"/>
      <c r="D407" s="3"/>
      <c r="E407" s="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5">
      <c r="A408" s="1"/>
      <c r="B408" s="2"/>
      <c r="C408" s="3"/>
      <c r="D408" s="3"/>
      <c r="E408" s="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5">
      <c r="A409" s="1"/>
      <c r="B409" s="2"/>
      <c r="C409" s="3"/>
      <c r="D409" s="3"/>
      <c r="E409" s="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5">
      <c r="A410" s="1"/>
      <c r="B410" s="2"/>
      <c r="C410" s="3"/>
      <c r="D410" s="3"/>
      <c r="E410" s="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5">
      <c r="A411" s="1"/>
      <c r="B411" s="2"/>
      <c r="C411" s="3"/>
      <c r="D411" s="3"/>
      <c r="E411" s="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5">
      <c r="A412" s="1"/>
      <c r="B412" s="2"/>
      <c r="C412" s="3"/>
      <c r="D412" s="3"/>
      <c r="E412" s="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5">
      <c r="A413" s="1"/>
      <c r="B413" s="2"/>
      <c r="C413" s="3"/>
      <c r="D413" s="3"/>
      <c r="E413" s="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5">
      <c r="A414" s="1"/>
      <c r="B414" s="2"/>
      <c r="C414" s="3"/>
      <c r="D414" s="3"/>
      <c r="E414" s="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5">
      <c r="A415" s="1"/>
      <c r="B415" s="2"/>
      <c r="C415" s="3"/>
      <c r="D415" s="3"/>
      <c r="E415" s="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5">
      <c r="A416" s="1"/>
      <c r="B416" s="2"/>
      <c r="C416" s="3"/>
      <c r="D416" s="3"/>
      <c r="E416" s="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5">
      <c r="A417" s="1"/>
      <c r="B417" s="2"/>
      <c r="C417" s="3"/>
      <c r="D417" s="3"/>
      <c r="E417" s="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5">
      <c r="A418" s="1"/>
      <c r="B418" s="2"/>
      <c r="C418" s="3"/>
      <c r="D418" s="3"/>
      <c r="E418" s="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5">
      <c r="A419" s="1"/>
      <c r="B419" s="2"/>
      <c r="C419" s="3"/>
      <c r="D419" s="3"/>
      <c r="E419" s="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5">
      <c r="A420" s="1"/>
      <c r="B420" s="2"/>
      <c r="C420" s="3"/>
      <c r="D420" s="3"/>
      <c r="E420" s="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5">
      <c r="A421" s="1"/>
      <c r="B421" s="2"/>
      <c r="C421" s="3"/>
      <c r="D421" s="3"/>
      <c r="E421" s="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5">
      <c r="A422" s="1"/>
      <c r="B422" s="2"/>
      <c r="C422" s="3"/>
      <c r="D422" s="3"/>
      <c r="E422" s="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5">
      <c r="A423" s="1"/>
      <c r="B423" s="2"/>
      <c r="C423" s="3"/>
      <c r="D423" s="3"/>
      <c r="E423" s="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5">
      <c r="A424" s="1"/>
      <c r="B424" s="2"/>
      <c r="C424" s="3"/>
      <c r="D424" s="3"/>
      <c r="E424" s="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5">
      <c r="A425" s="1"/>
      <c r="B425" s="2"/>
      <c r="C425" s="3"/>
      <c r="D425" s="3"/>
      <c r="E425" s="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5">
      <c r="A426" s="1"/>
      <c r="B426" s="2"/>
      <c r="C426" s="3"/>
      <c r="D426" s="3"/>
      <c r="E426" s="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5">
      <c r="A427" s="1"/>
      <c r="B427" s="2"/>
      <c r="C427" s="3"/>
      <c r="D427" s="3"/>
      <c r="E427" s="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5">
      <c r="A428" s="1"/>
      <c r="B428" s="2"/>
      <c r="C428" s="3"/>
      <c r="D428" s="3"/>
      <c r="E428" s="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5">
      <c r="A429" s="1"/>
      <c r="B429" s="2"/>
      <c r="C429" s="3"/>
      <c r="D429" s="3"/>
      <c r="E429" s="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5">
      <c r="A430" s="1"/>
      <c r="B430" s="2"/>
      <c r="C430" s="3"/>
      <c r="D430" s="3"/>
      <c r="E430" s="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5">
      <c r="A431" s="1"/>
      <c r="B431" s="2"/>
      <c r="C431" s="3"/>
      <c r="D431" s="3"/>
      <c r="E431" s="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5">
      <c r="A432" s="1"/>
      <c r="B432" s="2"/>
      <c r="C432" s="3"/>
      <c r="D432" s="3"/>
      <c r="E432" s="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5">
      <c r="A433" s="1"/>
      <c r="B433" s="2"/>
      <c r="C433" s="3"/>
      <c r="D433" s="3"/>
      <c r="E433" s="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5">
      <c r="A434" s="1"/>
      <c r="B434" s="2"/>
      <c r="C434" s="3"/>
      <c r="D434" s="3"/>
      <c r="E434" s="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5">
      <c r="A435" s="1"/>
      <c r="B435" s="2"/>
      <c r="C435" s="3"/>
      <c r="D435" s="3"/>
      <c r="E435" s="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5">
      <c r="A436" s="1"/>
      <c r="B436" s="2"/>
      <c r="C436" s="3"/>
      <c r="D436" s="3"/>
      <c r="E436" s="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5">
      <c r="A437" s="1"/>
      <c r="B437" s="2"/>
      <c r="C437" s="3"/>
      <c r="D437" s="3"/>
      <c r="E437" s="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5">
      <c r="A438" s="1"/>
      <c r="B438" s="2"/>
      <c r="C438" s="3"/>
      <c r="D438" s="3"/>
      <c r="E438" s="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5">
      <c r="A439" s="1"/>
      <c r="B439" s="2"/>
      <c r="C439" s="3"/>
      <c r="D439" s="3"/>
      <c r="E439" s="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5">
      <c r="A440" s="1"/>
      <c r="B440" s="2"/>
      <c r="C440" s="3"/>
      <c r="D440" s="3"/>
      <c r="E440" s="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5">
      <c r="A441" s="1"/>
      <c r="B441" s="2"/>
      <c r="C441" s="3"/>
      <c r="D441" s="3"/>
      <c r="E441" s="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5">
      <c r="A442" s="1"/>
      <c r="B442" s="2"/>
      <c r="C442" s="3"/>
      <c r="D442" s="3"/>
      <c r="E442" s="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5">
      <c r="A443" s="1"/>
      <c r="B443" s="2"/>
      <c r="C443" s="3"/>
      <c r="D443" s="3"/>
      <c r="E443" s="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5">
      <c r="A444" s="1"/>
      <c r="B444" s="2"/>
      <c r="C444" s="3"/>
      <c r="D444" s="3"/>
      <c r="E444" s="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5">
      <c r="A445" s="1"/>
      <c r="B445" s="2"/>
      <c r="C445" s="3"/>
      <c r="D445" s="3"/>
      <c r="E445" s="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5">
      <c r="A446" s="1"/>
      <c r="B446" s="2"/>
      <c r="C446" s="3"/>
      <c r="D446" s="3"/>
      <c r="E446" s="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5">
      <c r="A447" s="1"/>
      <c r="B447" s="2"/>
      <c r="C447" s="3"/>
      <c r="D447" s="3"/>
      <c r="E447" s="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5">
      <c r="A448" s="1"/>
      <c r="B448" s="2"/>
      <c r="C448" s="3"/>
      <c r="D448" s="3"/>
      <c r="E448" s="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5">
      <c r="A449" s="1"/>
      <c r="B449" s="2"/>
      <c r="C449" s="3"/>
      <c r="D449" s="3"/>
      <c r="E449" s="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5">
      <c r="A450" s="1"/>
      <c r="B450" s="2"/>
      <c r="C450" s="3"/>
      <c r="D450" s="3"/>
      <c r="E450" s="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5">
      <c r="A451" s="1"/>
      <c r="B451" s="2"/>
      <c r="C451" s="3"/>
      <c r="D451" s="3"/>
      <c r="E451" s="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5">
      <c r="A452" s="1"/>
      <c r="B452" s="2"/>
      <c r="C452" s="3"/>
      <c r="D452" s="3"/>
      <c r="E452" s="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5">
      <c r="A453" s="1"/>
      <c r="B453" s="2"/>
      <c r="C453" s="3"/>
      <c r="D453" s="3"/>
      <c r="E453" s="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5">
      <c r="A454" s="1"/>
      <c r="B454" s="2"/>
      <c r="C454" s="3"/>
      <c r="D454" s="3"/>
      <c r="E454" s="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5">
      <c r="A455" s="1"/>
      <c r="B455" s="2"/>
      <c r="C455" s="3"/>
      <c r="D455" s="3"/>
      <c r="E455" s="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5">
      <c r="A456" s="1"/>
      <c r="B456" s="2"/>
      <c r="C456" s="3"/>
      <c r="D456" s="3"/>
      <c r="E456" s="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5">
      <c r="A457" s="1"/>
      <c r="B457" s="2"/>
      <c r="C457" s="3"/>
      <c r="D457" s="3"/>
      <c r="E457" s="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5">
      <c r="A458" s="1"/>
      <c r="B458" s="2"/>
      <c r="C458" s="3"/>
      <c r="D458" s="3"/>
      <c r="E458" s="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5">
      <c r="A459" s="1"/>
      <c r="B459" s="2"/>
      <c r="C459" s="3"/>
      <c r="D459" s="3"/>
      <c r="E459" s="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5">
      <c r="A460" s="1"/>
      <c r="B460" s="2"/>
      <c r="C460" s="3"/>
      <c r="D460" s="3"/>
      <c r="E460" s="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5">
      <c r="A461" s="1"/>
      <c r="B461" s="2"/>
      <c r="C461" s="3"/>
      <c r="D461" s="3"/>
      <c r="E461" s="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5">
      <c r="A462" s="1"/>
      <c r="B462" s="2"/>
      <c r="C462" s="3"/>
      <c r="D462" s="3"/>
      <c r="E462" s="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5">
      <c r="A463" s="1"/>
      <c r="B463" s="2"/>
      <c r="C463" s="3"/>
      <c r="D463" s="3"/>
      <c r="E463" s="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5">
      <c r="A464" s="1"/>
      <c r="B464" s="2"/>
      <c r="C464" s="3"/>
      <c r="D464" s="3"/>
      <c r="E464" s="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5">
      <c r="A465" s="1"/>
      <c r="B465" s="2"/>
      <c r="C465" s="3"/>
      <c r="D465" s="3"/>
      <c r="E465" s="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5">
      <c r="A466" s="1"/>
      <c r="B466" s="2"/>
      <c r="C466" s="3"/>
      <c r="D466" s="3"/>
      <c r="E466" s="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5">
      <c r="A467" s="1"/>
      <c r="B467" s="2"/>
      <c r="C467" s="3"/>
      <c r="D467" s="3"/>
      <c r="E467" s="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5">
      <c r="A468" s="1"/>
      <c r="B468" s="2"/>
      <c r="C468" s="3"/>
      <c r="D468" s="3"/>
      <c r="E468" s="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5">
      <c r="A469" s="1"/>
      <c r="B469" s="2"/>
      <c r="C469" s="3"/>
      <c r="D469" s="3"/>
      <c r="E469" s="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5">
      <c r="A470" s="1"/>
      <c r="B470" s="2"/>
      <c r="C470" s="3"/>
      <c r="D470" s="3"/>
      <c r="E470" s="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5">
      <c r="A471" s="1"/>
      <c r="B471" s="2"/>
      <c r="C471" s="3"/>
      <c r="D471" s="3"/>
      <c r="E471" s="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5">
      <c r="A472" s="1"/>
      <c r="B472" s="2"/>
      <c r="C472" s="3"/>
      <c r="D472" s="3"/>
      <c r="E472" s="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5">
      <c r="A473" s="1"/>
      <c r="B473" s="2"/>
      <c r="C473" s="3"/>
      <c r="D473" s="3"/>
      <c r="E473" s="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5">
      <c r="A474" s="1"/>
      <c r="B474" s="2"/>
      <c r="C474" s="3"/>
      <c r="D474" s="3"/>
      <c r="E474" s="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5">
      <c r="A475" s="1"/>
      <c r="B475" s="2"/>
      <c r="C475" s="3"/>
      <c r="D475" s="3"/>
      <c r="E475" s="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5">
      <c r="A476" s="1"/>
      <c r="B476" s="2"/>
      <c r="C476" s="3"/>
      <c r="D476" s="3"/>
      <c r="E476" s="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5">
      <c r="A477" s="1"/>
      <c r="B477" s="2"/>
      <c r="C477" s="3"/>
      <c r="D477" s="3"/>
      <c r="E477" s="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5">
      <c r="A478" s="1"/>
      <c r="B478" s="2"/>
      <c r="C478" s="3"/>
      <c r="D478" s="3"/>
      <c r="E478" s="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5">
      <c r="A479" s="1"/>
      <c r="B479" s="2"/>
      <c r="C479" s="3"/>
      <c r="D479" s="3"/>
      <c r="E479" s="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5">
      <c r="A480" s="1"/>
      <c r="B480" s="2"/>
      <c r="C480" s="3"/>
      <c r="D480" s="3"/>
      <c r="E480" s="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5">
      <c r="A481" s="1"/>
      <c r="B481" s="2"/>
      <c r="C481" s="3"/>
      <c r="D481" s="3"/>
      <c r="E481" s="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5">
      <c r="A482" s="1"/>
      <c r="B482" s="2"/>
      <c r="C482" s="3"/>
      <c r="D482" s="3"/>
      <c r="E482" s="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5">
      <c r="A483" s="1"/>
      <c r="B483" s="2"/>
      <c r="C483" s="3"/>
      <c r="D483" s="3"/>
      <c r="E483" s="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5">
      <c r="A484" s="1"/>
      <c r="B484" s="2"/>
      <c r="C484" s="3"/>
      <c r="D484" s="3"/>
      <c r="E484" s="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5">
      <c r="A485" s="1"/>
      <c r="B485" s="2"/>
      <c r="C485" s="3"/>
      <c r="D485" s="3"/>
      <c r="E485" s="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5">
      <c r="A486" s="1"/>
      <c r="B486" s="2"/>
      <c r="C486" s="3"/>
      <c r="D486" s="3"/>
      <c r="E486" s="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5">
      <c r="A487" s="1"/>
      <c r="B487" s="2"/>
      <c r="C487" s="3"/>
      <c r="D487" s="3"/>
      <c r="E487" s="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5">
      <c r="A488" s="1"/>
      <c r="B488" s="2"/>
      <c r="C488" s="3"/>
      <c r="D488" s="3"/>
      <c r="E488" s="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5">
      <c r="A489" s="1"/>
      <c r="B489" s="2"/>
      <c r="C489" s="3"/>
      <c r="D489" s="3"/>
      <c r="E489" s="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5">
      <c r="A490" s="1"/>
      <c r="B490" s="2"/>
      <c r="C490" s="3"/>
      <c r="D490" s="3"/>
      <c r="E490" s="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5">
      <c r="A491" s="1"/>
      <c r="B491" s="2"/>
      <c r="C491" s="3"/>
      <c r="D491" s="3"/>
      <c r="E491" s="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5">
      <c r="A492" s="1"/>
      <c r="B492" s="2"/>
      <c r="C492" s="3"/>
      <c r="D492" s="3"/>
      <c r="E492" s="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5">
      <c r="A493" s="1"/>
      <c r="B493" s="2"/>
      <c r="C493" s="3"/>
      <c r="D493" s="3"/>
      <c r="E493" s="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5">
      <c r="A494" s="1"/>
      <c r="B494" s="2"/>
      <c r="C494" s="3"/>
      <c r="D494" s="3"/>
      <c r="E494" s="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5">
      <c r="A495" s="1"/>
      <c r="B495" s="2"/>
      <c r="C495" s="3"/>
      <c r="D495" s="3"/>
      <c r="E495" s="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5">
      <c r="A496" s="1"/>
      <c r="B496" s="2"/>
      <c r="C496" s="3"/>
      <c r="D496" s="3"/>
      <c r="E496" s="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5">
      <c r="A497" s="1"/>
      <c r="B497" s="2"/>
      <c r="C497" s="3"/>
      <c r="D497" s="3"/>
      <c r="E497" s="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5">
      <c r="A498" s="1"/>
      <c r="B498" s="2"/>
      <c r="C498" s="3"/>
      <c r="D498" s="3"/>
      <c r="E498" s="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5">
      <c r="A499" s="1"/>
      <c r="B499" s="2"/>
      <c r="C499" s="3"/>
      <c r="D499" s="3"/>
      <c r="E499" s="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5">
      <c r="A500" s="1"/>
      <c r="B500" s="2"/>
      <c r="C500" s="3"/>
      <c r="D500" s="3"/>
      <c r="E500" s="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5">
      <c r="A501" s="1"/>
      <c r="B501" s="2"/>
      <c r="C501" s="3"/>
      <c r="D501" s="3"/>
      <c r="E501" s="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5">
      <c r="A502" s="1"/>
      <c r="B502" s="2"/>
      <c r="C502" s="3"/>
      <c r="D502" s="3"/>
      <c r="E502" s="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5">
      <c r="A503" s="1"/>
      <c r="B503" s="2"/>
      <c r="C503" s="3"/>
      <c r="D503" s="3"/>
      <c r="E503" s="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5">
      <c r="A504" s="1"/>
      <c r="B504" s="2"/>
      <c r="C504" s="3"/>
      <c r="D504" s="3"/>
      <c r="E504" s="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5">
      <c r="A505" s="1"/>
      <c r="B505" s="2"/>
      <c r="C505" s="3"/>
      <c r="D505" s="3"/>
      <c r="E505" s="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5">
      <c r="A506" s="1"/>
      <c r="B506" s="2"/>
      <c r="C506" s="3"/>
      <c r="D506" s="3"/>
      <c r="E506" s="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5">
      <c r="A507" s="1"/>
      <c r="B507" s="2"/>
      <c r="C507" s="3"/>
      <c r="D507" s="3"/>
      <c r="E507" s="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5">
      <c r="A508" s="1"/>
      <c r="B508" s="2"/>
      <c r="C508" s="3"/>
      <c r="D508" s="3"/>
      <c r="E508" s="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5">
      <c r="A509" s="1"/>
      <c r="B509" s="2"/>
      <c r="C509" s="3"/>
      <c r="D509" s="3"/>
      <c r="E509" s="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5">
      <c r="A510" s="1"/>
      <c r="B510" s="2"/>
      <c r="C510" s="3"/>
      <c r="D510" s="3"/>
      <c r="E510" s="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5">
      <c r="A511" s="1"/>
      <c r="B511" s="2"/>
      <c r="C511" s="3"/>
      <c r="D511" s="3"/>
      <c r="E511" s="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5">
      <c r="A512" s="1"/>
      <c r="B512" s="2"/>
      <c r="C512" s="3"/>
      <c r="D512" s="3"/>
      <c r="E512" s="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5">
      <c r="A513" s="1"/>
      <c r="B513" s="2"/>
      <c r="C513" s="3"/>
      <c r="D513" s="3"/>
      <c r="E513" s="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5">
      <c r="A514" s="1"/>
      <c r="B514" s="2"/>
      <c r="C514" s="3"/>
      <c r="D514" s="3"/>
      <c r="E514" s="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5">
      <c r="A515" s="1"/>
      <c r="B515" s="2"/>
      <c r="C515" s="3"/>
      <c r="D515" s="3"/>
      <c r="E515" s="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5">
      <c r="A516" s="1"/>
      <c r="B516" s="2"/>
      <c r="C516" s="3"/>
      <c r="D516" s="3"/>
      <c r="E516" s="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5">
      <c r="A517" s="1"/>
      <c r="B517" s="2"/>
      <c r="C517" s="3"/>
      <c r="D517" s="3"/>
      <c r="E517" s="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5">
      <c r="A518" s="1"/>
      <c r="B518" s="2"/>
      <c r="C518" s="3"/>
      <c r="D518" s="3"/>
      <c r="E518" s="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5">
      <c r="A519" s="1"/>
      <c r="B519" s="2"/>
      <c r="C519" s="3"/>
      <c r="D519" s="3"/>
      <c r="E519" s="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5">
      <c r="A520" s="1"/>
      <c r="B520" s="2"/>
      <c r="C520" s="3"/>
      <c r="D520" s="3"/>
      <c r="E520" s="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5">
      <c r="A521" s="1"/>
      <c r="B521" s="2"/>
      <c r="C521" s="3"/>
      <c r="D521" s="3"/>
      <c r="E521" s="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5">
      <c r="A522" s="1"/>
      <c r="B522" s="2"/>
      <c r="C522" s="3"/>
      <c r="D522" s="3"/>
      <c r="E522" s="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5">
      <c r="A523" s="1"/>
      <c r="B523" s="2"/>
      <c r="C523" s="3"/>
      <c r="D523" s="3"/>
      <c r="E523" s="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5">
      <c r="A524" s="1"/>
      <c r="B524" s="2"/>
      <c r="C524" s="3"/>
      <c r="D524" s="3"/>
      <c r="E524" s="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5">
      <c r="A525" s="1"/>
      <c r="B525" s="2"/>
      <c r="C525" s="3"/>
      <c r="D525" s="3"/>
      <c r="E525" s="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5">
      <c r="A526" s="1"/>
      <c r="B526" s="2"/>
      <c r="C526" s="3"/>
      <c r="D526" s="3"/>
      <c r="E526" s="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5">
      <c r="A527" s="1"/>
      <c r="B527" s="2"/>
      <c r="C527" s="3"/>
      <c r="D527" s="3"/>
      <c r="E527" s="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5">
      <c r="A528" s="1"/>
      <c r="B528" s="2"/>
      <c r="C528" s="3"/>
      <c r="D528" s="3"/>
      <c r="E528" s="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5">
      <c r="A529" s="1"/>
      <c r="B529" s="2"/>
      <c r="C529" s="3"/>
      <c r="D529" s="3"/>
      <c r="E529" s="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5">
      <c r="A530" s="1"/>
      <c r="B530" s="2"/>
      <c r="C530" s="3"/>
      <c r="D530" s="3"/>
      <c r="E530" s="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5">
      <c r="A531" s="1"/>
      <c r="B531" s="2"/>
      <c r="C531" s="3"/>
      <c r="D531" s="3"/>
      <c r="E531" s="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5">
      <c r="A532" s="1"/>
      <c r="B532" s="2"/>
      <c r="C532" s="3"/>
      <c r="D532" s="3"/>
      <c r="E532" s="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5">
      <c r="A533" s="1"/>
      <c r="B533" s="2"/>
      <c r="C533" s="3"/>
      <c r="D533" s="3"/>
      <c r="E533" s="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5">
      <c r="A534" s="1"/>
      <c r="B534" s="2"/>
      <c r="C534" s="3"/>
      <c r="D534" s="3"/>
      <c r="E534" s="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5">
      <c r="A535" s="1"/>
      <c r="B535" s="2"/>
      <c r="C535" s="3"/>
      <c r="D535" s="3"/>
      <c r="E535" s="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5">
      <c r="A536" s="1"/>
      <c r="B536" s="2"/>
      <c r="C536" s="3"/>
      <c r="D536" s="3"/>
      <c r="E536" s="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5">
      <c r="A537" s="1"/>
      <c r="B537" s="2"/>
      <c r="C537" s="3"/>
      <c r="D537" s="3"/>
      <c r="E537" s="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5">
      <c r="A538" s="1"/>
      <c r="B538" s="2"/>
      <c r="C538" s="3"/>
      <c r="D538" s="3"/>
      <c r="E538" s="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5">
      <c r="A539" s="1"/>
      <c r="B539" s="2"/>
      <c r="C539" s="3"/>
      <c r="D539" s="3"/>
      <c r="E539" s="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5">
      <c r="A540" s="1"/>
      <c r="B540" s="2"/>
      <c r="C540" s="3"/>
      <c r="D540" s="3"/>
      <c r="E540" s="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5">
      <c r="A541" s="1"/>
      <c r="B541" s="2"/>
      <c r="C541" s="3"/>
      <c r="D541" s="3"/>
      <c r="E541" s="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5">
      <c r="A542" s="1"/>
      <c r="B542" s="2"/>
      <c r="C542" s="3"/>
      <c r="D542" s="3"/>
      <c r="E542" s="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5">
      <c r="A543" s="1"/>
      <c r="B543" s="2"/>
      <c r="C543" s="3"/>
      <c r="D543" s="3"/>
      <c r="E543" s="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5">
      <c r="A544" s="1"/>
      <c r="B544" s="2"/>
      <c r="C544" s="3"/>
      <c r="D544" s="3"/>
      <c r="E544" s="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5">
      <c r="A545" s="1"/>
      <c r="B545" s="2"/>
      <c r="C545" s="3"/>
      <c r="D545" s="3"/>
      <c r="E545" s="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5">
      <c r="A546" s="1"/>
      <c r="B546" s="2"/>
      <c r="C546" s="3"/>
      <c r="D546" s="3"/>
      <c r="E546" s="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5">
      <c r="A547" s="1"/>
      <c r="B547" s="2"/>
      <c r="C547" s="3"/>
      <c r="D547" s="3"/>
      <c r="E547" s="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5">
      <c r="A548" s="1"/>
      <c r="B548" s="2"/>
      <c r="C548" s="3"/>
      <c r="D548" s="3"/>
      <c r="E548" s="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5">
      <c r="A549" s="1"/>
      <c r="B549" s="2"/>
      <c r="C549" s="3"/>
      <c r="D549" s="3"/>
      <c r="E549" s="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5">
      <c r="A550" s="1"/>
      <c r="B550" s="2"/>
      <c r="C550" s="3"/>
      <c r="D550" s="3"/>
      <c r="E550" s="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5">
      <c r="A551" s="1"/>
      <c r="B551" s="2"/>
      <c r="C551" s="3"/>
      <c r="D551" s="3"/>
      <c r="E551" s="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5">
      <c r="A552" s="1"/>
      <c r="B552" s="2"/>
      <c r="C552" s="3"/>
      <c r="D552" s="3"/>
      <c r="E552" s="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5">
      <c r="A553" s="1"/>
      <c r="B553" s="2"/>
      <c r="C553" s="3"/>
      <c r="D553" s="3"/>
      <c r="E553" s="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5">
      <c r="A554" s="1"/>
      <c r="B554" s="2"/>
      <c r="C554" s="3"/>
      <c r="D554" s="3"/>
      <c r="E554" s="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5">
      <c r="A555" s="1"/>
      <c r="B555" s="2"/>
      <c r="C555" s="3"/>
      <c r="D555" s="3"/>
      <c r="E555" s="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5">
      <c r="A556" s="1"/>
      <c r="B556" s="2"/>
      <c r="C556" s="3"/>
      <c r="D556" s="3"/>
      <c r="E556" s="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5">
      <c r="A557" s="1"/>
      <c r="B557" s="2"/>
      <c r="C557" s="3"/>
      <c r="D557" s="3"/>
      <c r="E557" s="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5">
      <c r="A558" s="1"/>
      <c r="B558" s="2"/>
      <c r="C558" s="3"/>
      <c r="D558" s="3"/>
      <c r="E558" s="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5">
      <c r="A559" s="1"/>
      <c r="B559" s="2"/>
      <c r="C559" s="3"/>
      <c r="D559" s="3"/>
      <c r="E559" s="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5">
      <c r="A560" s="1"/>
      <c r="B560" s="2"/>
      <c r="C560" s="3"/>
      <c r="D560" s="3"/>
      <c r="E560" s="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5">
      <c r="A561" s="1"/>
      <c r="B561" s="2"/>
      <c r="C561" s="3"/>
      <c r="D561" s="3"/>
      <c r="E561" s="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5">
      <c r="A562" s="1"/>
      <c r="B562" s="2"/>
      <c r="C562" s="3"/>
      <c r="D562" s="3"/>
      <c r="E562" s="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5">
      <c r="A563" s="1"/>
      <c r="B563" s="2"/>
      <c r="C563" s="3"/>
      <c r="D563" s="3"/>
      <c r="E563" s="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5">
      <c r="A564" s="1"/>
      <c r="B564" s="2"/>
      <c r="C564" s="3"/>
      <c r="D564" s="3"/>
      <c r="E564" s="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5">
      <c r="A565" s="1"/>
      <c r="B565" s="2"/>
      <c r="C565" s="3"/>
      <c r="D565" s="3"/>
      <c r="E565" s="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5">
      <c r="A566" s="1"/>
      <c r="B566" s="2"/>
      <c r="C566" s="3"/>
      <c r="D566" s="3"/>
      <c r="E566" s="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5">
      <c r="A567" s="1"/>
      <c r="B567" s="2"/>
      <c r="C567" s="3"/>
      <c r="D567" s="3"/>
      <c r="E567" s="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5">
      <c r="A568" s="1"/>
      <c r="B568" s="2"/>
      <c r="C568" s="3"/>
      <c r="D568" s="3"/>
      <c r="E568" s="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5">
      <c r="A569" s="1"/>
      <c r="B569" s="2"/>
      <c r="C569" s="3"/>
      <c r="D569" s="3"/>
      <c r="E569" s="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5">
      <c r="A570" s="1"/>
      <c r="B570" s="2"/>
      <c r="C570" s="3"/>
      <c r="D570" s="3"/>
      <c r="E570" s="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5">
      <c r="A571" s="1"/>
      <c r="B571" s="2"/>
      <c r="C571" s="3"/>
      <c r="D571" s="3"/>
      <c r="E571" s="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5">
      <c r="A572" s="1"/>
      <c r="B572" s="2"/>
      <c r="C572" s="3"/>
      <c r="D572" s="3"/>
      <c r="E572" s="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5">
      <c r="A573" s="1"/>
      <c r="B573" s="2"/>
      <c r="C573" s="3"/>
      <c r="D573" s="3"/>
      <c r="E573" s="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5">
      <c r="A574" s="1"/>
      <c r="B574" s="2"/>
      <c r="C574" s="3"/>
      <c r="D574" s="3"/>
      <c r="E574" s="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5">
      <c r="A575" s="1"/>
      <c r="B575" s="2"/>
      <c r="C575" s="3"/>
      <c r="D575" s="3"/>
      <c r="E575" s="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5">
      <c r="A576" s="1"/>
      <c r="B576" s="2"/>
      <c r="C576" s="3"/>
      <c r="D576" s="3"/>
      <c r="E576" s="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5">
      <c r="A577" s="1"/>
      <c r="B577" s="2"/>
      <c r="C577" s="3"/>
      <c r="D577" s="3"/>
      <c r="E577" s="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5">
      <c r="A578" s="1"/>
      <c r="B578" s="2"/>
      <c r="C578" s="3"/>
      <c r="D578" s="3"/>
      <c r="E578" s="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5">
      <c r="A579" s="1"/>
      <c r="B579" s="2"/>
      <c r="C579" s="3"/>
      <c r="D579" s="3"/>
      <c r="E579" s="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5">
      <c r="A580" s="1"/>
      <c r="B580" s="2"/>
      <c r="C580" s="3"/>
      <c r="D580" s="3"/>
      <c r="E580" s="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5">
      <c r="A581" s="1"/>
      <c r="B581" s="2"/>
      <c r="C581" s="3"/>
      <c r="D581" s="3"/>
      <c r="E581" s="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5">
      <c r="A582" s="1"/>
      <c r="B582" s="2"/>
      <c r="C582" s="3"/>
      <c r="D582" s="3"/>
      <c r="E582" s="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5">
      <c r="A583" s="1"/>
      <c r="B583" s="2"/>
      <c r="C583" s="3"/>
      <c r="D583" s="3"/>
      <c r="E583" s="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5">
      <c r="A584" s="1"/>
      <c r="B584" s="2"/>
      <c r="C584" s="3"/>
      <c r="D584" s="3"/>
      <c r="E584" s="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5">
      <c r="A585" s="1"/>
      <c r="B585" s="2"/>
      <c r="C585" s="3"/>
      <c r="D585" s="3"/>
      <c r="E585" s="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5">
      <c r="A586" s="1"/>
      <c r="B586" s="2"/>
      <c r="C586" s="3"/>
      <c r="D586" s="3"/>
      <c r="E586" s="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5">
      <c r="A587" s="1"/>
      <c r="B587" s="2"/>
      <c r="C587" s="3"/>
      <c r="D587" s="3"/>
      <c r="E587" s="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5">
      <c r="A588" s="1"/>
      <c r="B588" s="2"/>
      <c r="C588" s="3"/>
      <c r="D588" s="3"/>
      <c r="E588" s="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5">
      <c r="A589" s="1"/>
      <c r="B589" s="2"/>
      <c r="C589" s="3"/>
      <c r="D589" s="3"/>
      <c r="E589" s="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5">
      <c r="A590" s="1"/>
      <c r="B590" s="2"/>
      <c r="C590" s="3"/>
      <c r="D590" s="3"/>
      <c r="E590" s="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5">
      <c r="A591" s="1"/>
      <c r="B591" s="2"/>
      <c r="C591" s="3"/>
      <c r="D591" s="3"/>
      <c r="E591" s="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5">
      <c r="A592" s="1"/>
      <c r="B592" s="2"/>
      <c r="C592" s="3"/>
      <c r="D592" s="3"/>
      <c r="E592" s="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5">
      <c r="A593" s="1"/>
      <c r="B593" s="2"/>
      <c r="C593" s="3"/>
      <c r="D593" s="3"/>
      <c r="E593" s="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5">
      <c r="A594" s="1"/>
      <c r="B594" s="2"/>
      <c r="C594" s="3"/>
      <c r="D594" s="3"/>
      <c r="E594" s="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5">
      <c r="A595" s="1"/>
      <c r="B595" s="2"/>
      <c r="C595" s="3"/>
      <c r="D595" s="3"/>
      <c r="E595" s="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5">
      <c r="A596" s="1"/>
      <c r="B596" s="2"/>
      <c r="C596" s="3"/>
      <c r="D596" s="3"/>
      <c r="E596" s="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5">
      <c r="A597" s="1"/>
      <c r="B597" s="2"/>
      <c r="C597" s="3"/>
      <c r="D597" s="3"/>
      <c r="E597" s="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5">
      <c r="A598" s="1"/>
      <c r="B598" s="2"/>
      <c r="C598" s="3"/>
      <c r="D598" s="3"/>
      <c r="E598" s="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5">
      <c r="A599" s="1"/>
      <c r="B599" s="2"/>
      <c r="C599" s="3"/>
      <c r="D599" s="3"/>
      <c r="E599" s="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5">
      <c r="A600" s="1"/>
      <c r="B600" s="2"/>
      <c r="C600" s="3"/>
      <c r="D600" s="3"/>
      <c r="E600" s="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5">
      <c r="A601" s="1"/>
      <c r="B601" s="2"/>
      <c r="C601" s="3"/>
      <c r="D601" s="3"/>
      <c r="E601" s="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5">
      <c r="A602" s="1"/>
      <c r="B602" s="2"/>
      <c r="C602" s="3"/>
      <c r="D602" s="3"/>
      <c r="E602" s="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5">
      <c r="A603" s="1"/>
      <c r="B603" s="2"/>
      <c r="C603" s="3"/>
      <c r="D603" s="3"/>
      <c r="E603" s="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5">
      <c r="A604" s="1"/>
      <c r="B604" s="2"/>
      <c r="C604" s="3"/>
      <c r="D604" s="3"/>
      <c r="E604" s="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5">
      <c r="A605" s="1"/>
      <c r="B605" s="2"/>
      <c r="C605" s="3"/>
      <c r="D605" s="3"/>
      <c r="E605" s="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5">
      <c r="A606" s="1"/>
      <c r="B606" s="2"/>
      <c r="C606" s="3"/>
      <c r="D606" s="3"/>
      <c r="E606" s="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5">
      <c r="A607" s="1"/>
      <c r="B607" s="2"/>
      <c r="C607" s="3"/>
      <c r="D607" s="3"/>
      <c r="E607" s="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5">
      <c r="A608" s="1"/>
      <c r="B608" s="2"/>
      <c r="C608" s="3"/>
      <c r="D608" s="3"/>
      <c r="E608" s="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5">
      <c r="A609" s="1"/>
      <c r="B609" s="2"/>
      <c r="C609" s="3"/>
      <c r="D609" s="3"/>
      <c r="E609" s="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5">
      <c r="A610" s="1"/>
      <c r="B610" s="2"/>
      <c r="C610" s="3"/>
      <c r="D610" s="3"/>
      <c r="E610" s="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5">
      <c r="A611" s="1"/>
      <c r="B611" s="2"/>
      <c r="C611" s="3"/>
      <c r="D611" s="3"/>
      <c r="E611" s="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5">
      <c r="A612" s="1"/>
      <c r="B612" s="2"/>
      <c r="C612" s="3"/>
      <c r="D612" s="3"/>
      <c r="E612" s="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5">
      <c r="A613" s="1"/>
      <c r="B613" s="2"/>
      <c r="C613" s="3"/>
      <c r="D613" s="3"/>
      <c r="E613" s="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5">
      <c r="A614" s="1"/>
      <c r="B614" s="2"/>
      <c r="C614" s="3"/>
      <c r="D614" s="3"/>
      <c r="E614" s="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5">
      <c r="A615" s="1"/>
      <c r="B615" s="2"/>
      <c r="C615" s="3"/>
      <c r="D615" s="3"/>
      <c r="E615" s="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5">
      <c r="A616" s="1"/>
      <c r="B616" s="2"/>
      <c r="C616" s="3"/>
      <c r="D616" s="3"/>
      <c r="E616" s="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5">
      <c r="A617" s="1"/>
      <c r="B617" s="2"/>
      <c r="C617" s="3"/>
      <c r="D617" s="3"/>
      <c r="E617" s="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5">
      <c r="A618" s="1"/>
      <c r="B618" s="2"/>
      <c r="C618" s="3"/>
      <c r="D618" s="3"/>
      <c r="E618" s="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5">
      <c r="A619" s="1"/>
      <c r="B619" s="2"/>
      <c r="C619" s="3"/>
      <c r="D619" s="3"/>
      <c r="E619" s="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5">
      <c r="A620" s="1"/>
      <c r="B620" s="2"/>
      <c r="C620" s="3"/>
      <c r="D620" s="3"/>
      <c r="E620" s="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5">
      <c r="A621" s="1"/>
      <c r="B621" s="2"/>
      <c r="C621" s="3"/>
      <c r="D621" s="3"/>
      <c r="E621" s="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5">
      <c r="A622" s="1"/>
      <c r="B622" s="2"/>
      <c r="C622" s="3"/>
      <c r="D622" s="3"/>
      <c r="E622" s="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5">
      <c r="A623" s="1"/>
      <c r="B623" s="2"/>
      <c r="C623" s="3"/>
      <c r="D623" s="3"/>
      <c r="E623" s="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5">
      <c r="A624" s="1"/>
      <c r="B624" s="2"/>
      <c r="C624" s="3"/>
      <c r="D624" s="3"/>
      <c r="E624" s="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5">
      <c r="A625" s="1"/>
      <c r="B625" s="2"/>
      <c r="C625" s="3"/>
      <c r="D625" s="3"/>
      <c r="E625" s="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5">
      <c r="A626" s="1"/>
      <c r="B626" s="2"/>
      <c r="C626" s="3"/>
      <c r="D626" s="3"/>
      <c r="E626" s="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5">
      <c r="A627" s="1"/>
      <c r="B627" s="2"/>
      <c r="C627" s="3"/>
      <c r="D627" s="3"/>
      <c r="E627" s="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5">
      <c r="A628" s="1"/>
      <c r="B628" s="2"/>
      <c r="C628" s="3"/>
      <c r="D628" s="3"/>
      <c r="E628" s="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5">
      <c r="A629" s="1"/>
      <c r="B629" s="2"/>
      <c r="C629" s="3"/>
      <c r="D629" s="3"/>
      <c r="E629" s="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5">
      <c r="A630" s="1"/>
      <c r="B630" s="2"/>
      <c r="C630" s="3"/>
      <c r="D630" s="3"/>
      <c r="E630" s="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5">
      <c r="A631" s="1"/>
      <c r="B631" s="2"/>
      <c r="C631" s="3"/>
      <c r="D631" s="3"/>
      <c r="E631" s="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5">
      <c r="A632" s="1"/>
      <c r="B632" s="2"/>
      <c r="C632" s="3"/>
      <c r="D632" s="3"/>
      <c r="E632" s="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5">
      <c r="A633" s="1"/>
      <c r="B633" s="2"/>
      <c r="C633" s="3"/>
      <c r="D633" s="3"/>
      <c r="E633" s="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5">
      <c r="A634" s="1"/>
      <c r="B634" s="2"/>
      <c r="C634" s="3"/>
      <c r="D634" s="3"/>
      <c r="E634" s="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5">
      <c r="A635" s="1"/>
      <c r="B635" s="2"/>
      <c r="C635" s="3"/>
      <c r="D635" s="3"/>
      <c r="E635" s="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5">
      <c r="A636" s="1"/>
      <c r="B636" s="2"/>
      <c r="C636" s="3"/>
      <c r="D636" s="3"/>
      <c r="E636" s="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5">
      <c r="A637" s="1"/>
      <c r="B637" s="2"/>
      <c r="C637" s="3"/>
      <c r="D637" s="3"/>
      <c r="E637" s="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5">
      <c r="A638" s="1"/>
      <c r="B638" s="2"/>
      <c r="C638" s="3"/>
      <c r="D638" s="3"/>
      <c r="E638" s="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5">
      <c r="A639" s="1"/>
      <c r="B639" s="2"/>
      <c r="C639" s="3"/>
      <c r="D639" s="3"/>
      <c r="E639" s="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5">
      <c r="A640" s="1"/>
      <c r="B640" s="2"/>
      <c r="C640" s="3"/>
      <c r="D640" s="3"/>
      <c r="E640" s="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5">
      <c r="A641" s="1"/>
      <c r="B641" s="2"/>
      <c r="C641" s="3"/>
      <c r="D641" s="3"/>
      <c r="E641" s="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5">
      <c r="A642" s="1"/>
      <c r="B642" s="2"/>
      <c r="C642" s="3"/>
      <c r="D642" s="3"/>
      <c r="E642" s="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5">
      <c r="A643" s="1"/>
      <c r="B643" s="2"/>
      <c r="C643" s="3"/>
      <c r="D643" s="3"/>
      <c r="E643" s="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5">
      <c r="A644" s="1"/>
      <c r="B644" s="2"/>
      <c r="C644" s="3"/>
      <c r="D644" s="3"/>
      <c r="E644" s="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5">
      <c r="A645" s="1"/>
      <c r="B645" s="2"/>
      <c r="C645" s="3"/>
      <c r="D645" s="3"/>
      <c r="E645" s="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5">
      <c r="A646" s="1"/>
      <c r="B646" s="2"/>
      <c r="C646" s="3"/>
      <c r="D646" s="3"/>
      <c r="E646" s="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5">
      <c r="A647" s="1"/>
      <c r="B647" s="2"/>
      <c r="C647" s="3"/>
      <c r="D647" s="3"/>
      <c r="E647" s="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5">
      <c r="A648" s="1"/>
      <c r="B648" s="2"/>
      <c r="C648" s="3"/>
      <c r="D648" s="3"/>
      <c r="E648" s="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5">
      <c r="A649" s="1"/>
      <c r="B649" s="2"/>
      <c r="C649" s="3"/>
      <c r="D649" s="3"/>
      <c r="E649" s="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5">
      <c r="A650" s="1"/>
      <c r="B650" s="2"/>
      <c r="C650" s="3"/>
      <c r="D650" s="3"/>
      <c r="E650" s="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5">
      <c r="A651" s="1"/>
      <c r="B651" s="2"/>
      <c r="C651" s="3"/>
      <c r="D651" s="3"/>
      <c r="E651" s="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5">
      <c r="A652" s="1"/>
      <c r="B652" s="2"/>
      <c r="C652" s="3"/>
      <c r="D652" s="3"/>
      <c r="E652" s="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5">
      <c r="A653" s="1"/>
      <c r="B653" s="2"/>
      <c r="C653" s="3"/>
      <c r="D653" s="3"/>
      <c r="E653" s="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5">
      <c r="A654" s="1"/>
      <c r="B654" s="2"/>
      <c r="C654" s="3"/>
      <c r="D654" s="3"/>
      <c r="E654" s="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5">
      <c r="A655" s="1"/>
      <c r="B655" s="2"/>
      <c r="C655" s="3"/>
      <c r="D655" s="3"/>
      <c r="E655" s="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5">
      <c r="A656" s="1"/>
      <c r="B656" s="2"/>
      <c r="C656" s="3"/>
      <c r="D656" s="3"/>
      <c r="E656" s="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5">
      <c r="A657" s="1"/>
      <c r="B657" s="2"/>
      <c r="C657" s="3"/>
      <c r="D657" s="3"/>
      <c r="E657" s="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5">
      <c r="A658" s="1"/>
      <c r="B658" s="2"/>
      <c r="C658" s="3"/>
      <c r="D658" s="3"/>
      <c r="E658" s="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5">
      <c r="A659" s="1"/>
      <c r="B659" s="2"/>
      <c r="C659" s="3"/>
      <c r="D659" s="3"/>
      <c r="E659" s="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5">
      <c r="A660" s="1"/>
      <c r="B660" s="2"/>
      <c r="C660" s="3"/>
      <c r="D660" s="3"/>
      <c r="E660" s="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5">
      <c r="A661" s="1"/>
      <c r="B661" s="2"/>
      <c r="C661" s="3"/>
      <c r="D661" s="3"/>
      <c r="E661" s="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5">
      <c r="A662" s="1"/>
      <c r="B662" s="2"/>
      <c r="C662" s="3"/>
      <c r="D662" s="3"/>
      <c r="E662" s="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5">
      <c r="A663" s="1"/>
      <c r="B663" s="2"/>
      <c r="C663" s="3"/>
      <c r="D663" s="3"/>
      <c r="E663" s="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5">
      <c r="A664" s="1"/>
      <c r="B664" s="2"/>
      <c r="C664" s="3"/>
      <c r="D664" s="3"/>
      <c r="E664" s="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5">
      <c r="A665" s="1"/>
      <c r="B665" s="2"/>
      <c r="C665" s="3"/>
      <c r="D665" s="3"/>
      <c r="E665" s="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5">
      <c r="A666" s="1"/>
      <c r="B666" s="2"/>
      <c r="C666" s="3"/>
      <c r="D666" s="3"/>
      <c r="E666" s="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5">
      <c r="A667" s="1"/>
      <c r="B667" s="2"/>
      <c r="C667" s="3"/>
      <c r="D667" s="3"/>
      <c r="E667" s="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5">
      <c r="A668" s="1"/>
      <c r="B668" s="2"/>
      <c r="C668" s="3"/>
      <c r="D668" s="3"/>
      <c r="E668" s="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5">
      <c r="A669" s="1"/>
      <c r="B669" s="2"/>
      <c r="C669" s="3"/>
      <c r="D669" s="3"/>
      <c r="E669" s="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5">
      <c r="A670" s="1"/>
      <c r="B670" s="2"/>
      <c r="C670" s="3"/>
      <c r="D670" s="3"/>
      <c r="E670" s="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5">
      <c r="A671" s="1"/>
      <c r="B671" s="2"/>
      <c r="C671" s="3"/>
      <c r="D671" s="3"/>
      <c r="E671" s="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5">
      <c r="A672" s="1"/>
      <c r="B672" s="2"/>
      <c r="C672" s="3"/>
      <c r="D672" s="3"/>
      <c r="E672" s="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5">
      <c r="A673" s="1"/>
      <c r="B673" s="2"/>
      <c r="C673" s="3"/>
      <c r="D673" s="3"/>
      <c r="E673" s="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5">
      <c r="A674" s="1"/>
      <c r="B674" s="2"/>
      <c r="C674" s="3"/>
      <c r="D674" s="3"/>
      <c r="E674" s="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5">
      <c r="A675" s="1"/>
      <c r="B675" s="2"/>
      <c r="C675" s="3"/>
      <c r="D675" s="3"/>
      <c r="E675" s="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5">
      <c r="A676" s="1"/>
      <c r="B676" s="2"/>
      <c r="C676" s="3"/>
      <c r="D676" s="3"/>
      <c r="E676" s="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5">
      <c r="A677" s="1"/>
      <c r="B677" s="2"/>
      <c r="C677" s="3"/>
      <c r="D677" s="3"/>
      <c r="E677" s="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5">
      <c r="A678" s="1"/>
      <c r="B678" s="2"/>
      <c r="C678" s="3"/>
      <c r="D678" s="3"/>
      <c r="E678" s="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5">
      <c r="A679" s="1"/>
      <c r="B679" s="2"/>
      <c r="C679" s="3"/>
      <c r="D679" s="3"/>
      <c r="E679" s="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5">
      <c r="A680" s="1"/>
      <c r="B680" s="2"/>
      <c r="C680" s="3"/>
      <c r="D680" s="3"/>
      <c r="E680" s="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5">
      <c r="A681" s="1"/>
      <c r="B681" s="2"/>
      <c r="C681" s="3"/>
      <c r="D681" s="3"/>
      <c r="E681" s="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5">
      <c r="A682" s="1"/>
      <c r="B682" s="2"/>
      <c r="C682" s="3"/>
      <c r="D682" s="3"/>
      <c r="E682" s="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5">
      <c r="A683" s="1"/>
      <c r="B683" s="2"/>
      <c r="C683" s="3"/>
      <c r="D683" s="3"/>
      <c r="E683" s="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5">
      <c r="A684" s="1"/>
      <c r="B684" s="2"/>
      <c r="C684" s="3"/>
      <c r="D684" s="3"/>
      <c r="E684" s="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5">
      <c r="A685" s="1"/>
      <c r="B685" s="2"/>
      <c r="C685" s="3"/>
      <c r="D685" s="3"/>
      <c r="E685" s="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5">
      <c r="A686" s="1"/>
      <c r="B686" s="2"/>
      <c r="C686" s="3"/>
      <c r="D686" s="3"/>
      <c r="E686" s="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5">
      <c r="A687" s="1"/>
      <c r="B687" s="2"/>
      <c r="C687" s="3"/>
      <c r="D687" s="3"/>
      <c r="E687" s="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5">
      <c r="A688" s="1"/>
      <c r="B688" s="2"/>
      <c r="C688" s="3"/>
      <c r="D688" s="3"/>
      <c r="E688" s="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5">
      <c r="A689" s="1"/>
      <c r="B689" s="2"/>
      <c r="C689" s="3"/>
      <c r="D689" s="3"/>
      <c r="E689" s="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5">
      <c r="A690" s="1"/>
      <c r="B690" s="2"/>
      <c r="C690" s="3"/>
      <c r="D690" s="3"/>
      <c r="E690" s="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5">
      <c r="A691" s="1"/>
      <c r="B691" s="2"/>
      <c r="C691" s="3"/>
      <c r="D691" s="3"/>
      <c r="E691" s="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5">
      <c r="A692" s="1"/>
      <c r="B692" s="2"/>
      <c r="C692" s="3"/>
      <c r="D692" s="3"/>
      <c r="E692" s="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5">
      <c r="A693" s="1"/>
      <c r="B693" s="2"/>
      <c r="C693" s="3"/>
      <c r="D693" s="3"/>
      <c r="E693" s="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5">
      <c r="A694" s="1"/>
      <c r="B694" s="2"/>
      <c r="C694" s="3"/>
      <c r="D694" s="3"/>
      <c r="E694" s="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5">
      <c r="A695" s="1"/>
      <c r="B695" s="2"/>
      <c r="C695" s="3"/>
      <c r="D695" s="3"/>
      <c r="E695" s="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5">
      <c r="A696" s="1"/>
      <c r="B696" s="2"/>
      <c r="C696" s="3"/>
      <c r="D696" s="3"/>
      <c r="E696" s="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5">
      <c r="A697" s="1"/>
      <c r="B697" s="2"/>
      <c r="C697" s="3"/>
      <c r="D697" s="3"/>
      <c r="E697" s="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5">
      <c r="A698" s="1"/>
      <c r="B698" s="2"/>
      <c r="C698" s="3"/>
      <c r="D698" s="3"/>
      <c r="E698" s="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5">
      <c r="A699" s="1"/>
      <c r="B699" s="2"/>
      <c r="C699" s="3"/>
      <c r="D699" s="3"/>
      <c r="E699" s="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5">
      <c r="A700" s="1"/>
      <c r="B700" s="2"/>
      <c r="C700" s="3"/>
      <c r="D700" s="3"/>
      <c r="E700" s="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5">
      <c r="A701" s="1"/>
      <c r="B701" s="2"/>
      <c r="C701" s="3"/>
      <c r="D701" s="3"/>
      <c r="E701" s="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5">
      <c r="A702" s="1"/>
      <c r="B702" s="2"/>
      <c r="C702" s="3"/>
      <c r="D702" s="3"/>
      <c r="E702" s="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5">
      <c r="A703" s="1"/>
      <c r="B703" s="2"/>
      <c r="C703" s="3"/>
      <c r="D703" s="3"/>
      <c r="E703" s="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5">
      <c r="A704" s="1"/>
      <c r="B704" s="2"/>
      <c r="C704" s="3"/>
      <c r="D704" s="3"/>
      <c r="E704" s="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5">
      <c r="A705" s="1"/>
      <c r="B705" s="2"/>
      <c r="C705" s="3"/>
      <c r="D705" s="3"/>
      <c r="E705" s="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5">
      <c r="A706" s="1"/>
      <c r="B706" s="2"/>
      <c r="C706" s="3"/>
      <c r="D706" s="3"/>
      <c r="E706" s="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5">
      <c r="A707" s="1"/>
      <c r="B707" s="2"/>
      <c r="C707" s="3"/>
      <c r="D707" s="3"/>
      <c r="E707" s="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5">
      <c r="A708" s="1"/>
      <c r="B708" s="2"/>
      <c r="C708" s="3"/>
      <c r="D708" s="3"/>
      <c r="E708" s="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5">
      <c r="A709" s="1"/>
      <c r="B709" s="2"/>
      <c r="C709" s="3"/>
      <c r="D709" s="3"/>
      <c r="E709" s="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5">
      <c r="A710" s="1"/>
      <c r="B710" s="2"/>
      <c r="C710" s="3"/>
      <c r="D710" s="3"/>
      <c r="E710" s="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5">
      <c r="A711" s="1"/>
      <c r="B711" s="2"/>
      <c r="C711" s="3"/>
      <c r="D711" s="3"/>
      <c r="E711" s="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5">
      <c r="A712" s="1"/>
      <c r="B712" s="2"/>
      <c r="C712" s="3"/>
      <c r="D712" s="3"/>
      <c r="E712" s="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5">
      <c r="A713" s="1"/>
      <c r="B713" s="2"/>
      <c r="C713" s="3"/>
      <c r="D713" s="3"/>
      <c r="E713" s="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5">
      <c r="A714" s="1"/>
      <c r="B714" s="2"/>
      <c r="C714" s="3"/>
      <c r="D714" s="3"/>
      <c r="E714" s="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5">
      <c r="A715" s="1"/>
      <c r="B715" s="2"/>
      <c r="C715" s="3"/>
      <c r="D715" s="3"/>
      <c r="E715" s="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5">
      <c r="A716" s="1"/>
      <c r="B716" s="2"/>
      <c r="C716" s="3"/>
      <c r="D716" s="3"/>
      <c r="E716" s="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5">
      <c r="A717" s="1"/>
      <c r="B717" s="2"/>
      <c r="C717" s="3"/>
      <c r="D717" s="3"/>
      <c r="E717" s="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5">
      <c r="A718" s="1"/>
      <c r="B718" s="2"/>
      <c r="C718" s="3"/>
      <c r="D718" s="3"/>
      <c r="E718" s="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5">
      <c r="A719" s="1"/>
      <c r="B719" s="2"/>
      <c r="C719" s="3"/>
      <c r="D719" s="3"/>
      <c r="E719" s="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5">
      <c r="A720" s="1"/>
      <c r="B720" s="2"/>
      <c r="C720" s="3"/>
      <c r="D720" s="3"/>
      <c r="E720" s="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5">
      <c r="A721" s="1"/>
      <c r="B721" s="2"/>
      <c r="C721" s="3"/>
      <c r="D721" s="3"/>
      <c r="E721" s="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5">
      <c r="A722" s="1"/>
      <c r="B722" s="2"/>
      <c r="C722" s="3"/>
      <c r="D722" s="3"/>
      <c r="E722" s="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5">
      <c r="A723" s="1"/>
      <c r="B723" s="2"/>
      <c r="C723" s="3"/>
      <c r="D723" s="3"/>
      <c r="E723" s="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5">
      <c r="A724" s="1"/>
      <c r="B724" s="2"/>
      <c r="C724" s="3"/>
      <c r="D724" s="3"/>
      <c r="E724" s="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5">
      <c r="A725" s="1"/>
      <c r="B725" s="2"/>
      <c r="C725" s="3"/>
      <c r="D725" s="3"/>
      <c r="E725" s="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5">
      <c r="A726" s="1"/>
      <c r="B726" s="2"/>
      <c r="C726" s="3"/>
      <c r="D726" s="3"/>
      <c r="E726" s="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5">
      <c r="A727" s="1"/>
      <c r="B727" s="2"/>
      <c r="C727" s="3"/>
      <c r="D727" s="3"/>
      <c r="E727" s="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5">
      <c r="A728" s="1"/>
      <c r="B728" s="2"/>
      <c r="C728" s="3"/>
      <c r="D728" s="3"/>
      <c r="E728" s="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5">
      <c r="A729" s="1"/>
      <c r="B729" s="2"/>
      <c r="C729" s="3"/>
      <c r="D729" s="3"/>
      <c r="E729" s="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5">
      <c r="A730" s="1"/>
      <c r="B730" s="2"/>
      <c r="C730" s="3"/>
      <c r="D730" s="3"/>
      <c r="E730" s="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5">
      <c r="A731" s="1"/>
      <c r="B731" s="2"/>
      <c r="C731" s="3"/>
      <c r="D731" s="3"/>
      <c r="E731" s="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5">
      <c r="A732" s="1"/>
      <c r="B732" s="2"/>
      <c r="C732" s="3"/>
      <c r="D732" s="3"/>
      <c r="E732" s="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5">
      <c r="A733" s="1"/>
      <c r="B733" s="2"/>
      <c r="C733" s="3"/>
      <c r="D733" s="3"/>
      <c r="E733" s="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5">
      <c r="A734" s="1"/>
      <c r="B734" s="2"/>
      <c r="C734" s="3"/>
      <c r="D734" s="3"/>
      <c r="E734" s="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5">
      <c r="A735" s="1"/>
      <c r="B735" s="2"/>
      <c r="C735" s="3"/>
      <c r="D735" s="3"/>
      <c r="E735" s="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5">
      <c r="A736" s="1"/>
      <c r="B736" s="2"/>
      <c r="C736" s="3"/>
      <c r="D736" s="3"/>
      <c r="E736" s="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5">
      <c r="A737" s="1"/>
      <c r="B737" s="2"/>
      <c r="C737" s="3"/>
      <c r="D737" s="3"/>
      <c r="E737" s="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5">
      <c r="A738" s="1"/>
      <c r="B738" s="2"/>
      <c r="C738" s="3"/>
      <c r="D738" s="3"/>
      <c r="E738" s="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5">
      <c r="A739" s="1"/>
      <c r="B739" s="2"/>
      <c r="C739" s="3"/>
      <c r="D739" s="3"/>
      <c r="E739" s="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5">
      <c r="A740" s="1"/>
      <c r="B740" s="2"/>
      <c r="C740" s="3"/>
      <c r="D740" s="3"/>
      <c r="E740" s="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5">
      <c r="A741" s="1"/>
      <c r="B741" s="2"/>
      <c r="C741" s="3"/>
      <c r="D741" s="3"/>
      <c r="E741" s="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5">
      <c r="A742" s="1"/>
      <c r="B742" s="2"/>
      <c r="C742" s="3"/>
      <c r="D742" s="3"/>
      <c r="E742" s="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5">
      <c r="A743" s="1"/>
      <c r="B743" s="2"/>
      <c r="C743" s="3"/>
      <c r="D743" s="3"/>
      <c r="E743" s="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5">
      <c r="A744" s="1"/>
      <c r="B744" s="2"/>
      <c r="C744" s="3"/>
      <c r="D744" s="3"/>
      <c r="E744" s="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5">
      <c r="A745" s="1"/>
      <c r="B745" s="2"/>
      <c r="C745" s="3"/>
      <c r="D745" s="3"/>
      <c r="E745" s="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5">
      <c r="A746" s="1"/>
      <c r="B746" s="2"/>
      <c r="C746" s="3"/>
      <c r="D746" s="3"/>
      <c r="E746" s="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5">
      <c r="A747" s="1"/>
      <c r="B747" s="2"/>
      <c r="C747" s="3"/>
      <c r="D747" s="3"/>
      <c r="E747" s="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5">
      <c r="A748" s="1"/>
      <c r="B748" s="2"/>
      <c r="C748" s="3"/>
      <c r="D748" s="3"/>
      <c r="E748" s="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5">
      <c r="A749" s="1"/>
      <c r="B749" s="2"/>
      <c r="C749" s="3"/>
      <c r="D749" s="3"/>
      <c r="E749" s="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5">
      <c r="A750" s="1"/>
      <c r="B750" s="2"/>
      <c r="C750" s="3"/>
      <c r="D750" s="3"/>
      <c r="E750" s="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5">
      <c r="A751" s="1"/>
      <c r="B751" s="2"/>
      <c r="C751" s="3"/>
      <c r="D751" s="3"/>
      <c r="E751" s="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5">
      <c r="A752" s="1"/>
      <c r="B752" s="2"/>
      <c r="C752" s="3"/>
      <c r="D752" s="3"/>
      <c r="E752" s="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5">
      <c r="A753" s="1"/>
      <c r="B753" s="2"/>
      <c r="C753" s="3"/>
      <c r="D753" s="3"/>
      <c r="E753" s="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5">
      <c r="A754" s="1"/>
      <c r="B754" s="2"/>
      <c r="C754" s="3"/>
      <c r="D754" s="3"/>
      <c r="E754" s="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5">
      <c r="A755" s="1"/>
      <c r="B755" s="2"/>
      <c r="C755" s="3"/>
      <c r="D755" s="3"/>
      <c r="E755" s="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5">
      <c r="A756" s="1"/>
      <c r="B756" s="2"/>
      <c r="C756" s="3"/>
      <c r="D756" s="3"/>
      <c r="E756" s="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5">
      <c r="A757" s="1"/>
      <c r="B757" s="2"/>
      <c r="C757" s="3"/>
      <c r="D757" s="3"/>
      <c r="E757" s="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5">
      <c r="A758" s="1"/>
      <c r="B758" s="2"/>
      <c r="C758" s="3"/>
      <c r="D758" s="3"/>
      <c r="E758" s="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5">
      <c r="A759" s="1"/>
      <c r="B759" s="2"/>
      <c r="C759" s="3"/>
      <c r="D759" s="3"/>
      <c r="E759" s="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5">
      <c r="A760" s="1"/>
      <c r="B760" s="2"/>
      <c r="C760" s="3"/>
      <c r="D760" s="3"/>
      <c r="E760" s="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5">
      <c r="A761" s="1"/>
      <c r="B761" s="2"/>
      <c r="C761" s="3"/>
      <c r="D761" s="3"/>
      <c r="E761" s="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5">
      <c r="A762" s="1"/>
      <c r="B762" s="2"/>
      <c r="C762" s="3"/>
      <c r="D762" s="3"/>
      <c r="E762" s="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5">
      <c r="A763" s="1"/>
      <c r="B763" s="2"/>
      <c r="C763" s="3"/>
      <c r="D763" s="3"/>
      <c r="E763" s="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5">
      <c r="A764" s="1"/>
      <c r="B764" s="2"/>
      <c r="C764" s="3"/>
      <c r="D764" s="3"/>
      <c r="E764" s="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5">
      <c r="A765" s="1"/>
      <c r="B765" s="2"/>
      <c r="C765" s="3"/>
      <c r="D765" s="3"/>
      <c r="E765" s="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5">
      <c r="A766" s="1"/>
      <c r="B766" s="2"/>
      <c r="C766" s="3"/>
      <c r="D766" s="3"/>
      <c r="E766" s="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5">
      <c r="A767" s="1"/>
      <c r="B767" s="2"/>
      <c r="C767" s="3"/>
      <c r="D767" s="3"/>
      <c r="E767" s="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5">
      <c r="A768" s="1"/>
      <c r="B768" s="2"/>
      <c r="C768" s="3"/>
      <c r="D768" s="3"/>
      <c r="E768" s="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5">
      <c r="A769" s="1"/>
      <c r="B769" s="2"/>
      <c r="C769" s="3"/>
      <c r="D769" s="3"/>
      <c r="E769" s="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5">
      <c r="A770" s="1"/>
      <c r="B770" s="2"/>
      <c r="C770" s="3"/>
      <c r="D770" s="3"/>
      <c r="E770" s="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5">
      <c r="A771" s="1"/>
      <c r="B771" s="2"/>
      <c r="C771" s="3"/>
      <c r="D771" s="3"/>
      <c r="E771" s="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5">
      <c r="A772" s="1"/>
      <c r="B772" s="2"/>
      <c r="C772" s="3"/>
      <c r="D772" s="3"/>
      <c r="E772" s="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5">
      <c r="A773" s="1"/>
      <c r="B773" s="2"/>
      <c r="C773" s="3"/>
      <c r="D773" s="3"/>
      <c r="E773" s="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5">
      <c r="A774" s="1"/>
      <c r="B774" s="2"/>
      <c r="C774" s="3"/>
      <c r="D774" s="3"/>
      <c r="E774" s="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5">
      <c r="A775" s="1"/>
      <c r="B775" s="2"/>
      <c r="C775" s="3"/>
      <c r="D775" s="3"/>
      <c r="E775" s="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5">
      <c r="A776" s="1"/>
      <c r="B776" s="2"/>
      <c r="C776" s="3"/>
      <c r="D776" s="3"/>
      <c r="E776" s="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5">
      <c r="A777" s="1"/>
      <c r="B777" s="2"/>
      <c r="C777" s="3"/>
      <c r="D777" s="3"/>
      <c r="E777" s="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5">
      <c r="A778" s="1"/>
      <c r="B778" s="2"/>
      <c r="C778" s="3"/>
      <c r="D778" s="3"/>
      <c r="E778" s="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5">
      <c r="A779" s="1"/>
      <c r="B779" s="2"/>
      <c r="C779" s="3"/>
      <c r="D779" s="3"/>
      <c r="E779" s="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5">
      <c r="A780" s="1"/>
      <c r="B780" s="2"/>
      <c r="C780" s="3"/>
      <c r="D780" s="3"/>
      <c r="E780" s="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5">
      <c r="A781" s="1"/>
      <c r="B781" s="2"/>
      <c r="C781" s="3"/>
      <c r="D781" s="3"/>
      <c r="E781" s="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5">
      <c r="A782" s="1"/>
      <c r="B782" s="2"/>
      <c r="C782" s="3"/>
      <c r="D782" s="3"/>
      <c r="E782" s="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5">
      <c r="A783" s="1"/>
      <c r="B783" s="2"/>
      <c r="C783" s="3"/>
      <c r="D783" s="3"/>
      <c r="E783" s="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5">
      <c r="A784" s="1"/>
      <c r="B784" s="2"/>
      <c r="C784" s="3"/>
      <c r="D784" s="3"/>
      <c r="E784" s="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5">
      <c r="A785" s="1"/>
      <c r="B785" s="2"/>
      <c r="C785" s="3"/>
      <c r="D785" s="3"/>
      <c r="E785" s="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5">
      <c r="A786" s="1"/>
      <c r="B786" s="2"/>
      <c r="C786" s="3"/>
      <c r="D786" s="3"/>
      <c r="E786" s="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5">
      <c r="A787" s="1"/>
      <c r="B787" s="2"/>
      <c r="C787" s="3"/>
      <c r="D787" s="3"/>
      <c r="E787" s="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5">
      <c r="A788" s="1"/>
      <c r="B788" s="2"/>
      <c r="C788" s="3"/>
      <c r="D788" s="3"/>
      <c r="E788" s="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5">
      <c r="A789" s="1"/>
      <c r="B789" s="2"/>
      <c r="C789" s="3"/>
      <c r="D789" s="3"/>
      <c r="E789" s="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5">
      <c r="A790" s="1"/>
      <c r="B790" s="2"/>
      <c r="C790" s="3"/>
      <c r="D790" s="3"/>
      <c r="E790" s="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5">
      <c r="A791" s="1"/>
      <c r="B791" s="2"/>
      <c r="C791" s="3"/>
      <c r="D791" s="3"/>
      <c r="E791" s="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5">
      <c r="A792" s="1"/>
      <c r="B792" s="2"/>
      <c r="C792" s="3"/>
      <c r="D792" s="3"/>
      <c r="E792" s="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5">
      <c r="A793" s="1"/>
      <c r="B793" s="2"/>
      <c r="C793" s="3"/>
      <c r="D793" s="3"/>
      <c r="E793" s="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5">
      <c r="A794" s="1"/>
      <c r="B794" s="2"/>
      <c r="C794" s="3"/>
      <c r="D794" s="3"/>
      <c r="E794" s="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5">
      <c r="A795" s="1"/>
      <c r="B795" s="2"/>
      <c r="C795" s="3"/>
      <c r="D795" s="3"/>
      <c r="E795" s="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5">
      <c r="A796" s="1"/>
      <c r="B796" s="2"/>
      <c r="C796" s="3"/>
      <c r="D796" s="3"/>
      <c r="E796" s="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5">
      <c r="A797" s="1"/>
      <c r="B797" s="2"/>
      <c r="C797" s="3"/>
      <c r="D797" s="3"/>
      <c r="E797" s="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5">
      <c r="A798" s="1"/>
      <c r="B798" s="2"/>
      <c r="C798" s="3"/>
      <c r="D798" s="3"/>
      <c r="E798" s="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5">
      <c r="A799" s="1"/>
      <c r="B799" s="2"/>
      <c r="C799" s="3"/>
      <c r="D799" s="3"/>
      <c r="E799" s="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5">
      <c r="A800" s="1"/>
      <c r="B800" s="2"/>
      <c r="C800" s="3"/>
      <c r="D800" s="3"/>
      <c r="E800" s="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5">
      <c r="A801" s="1"/>
      <c r="B801" s="2"/>
      <c r="C801" s="3"/>
      <c r="D801" s="3"/>
      <c r="E801" s="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5">
      <c r="A802" s="1"/>
      <c r="B802" s="2"/>
      <c r="C802" s="3"/>
      <c r="D802" s="3"/>
      <c r="E802" s="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5">
      <c r="A803" s="1"/>
      <c r="B803" s="2"/>
      <c r="C803" s="3"/>
      <c r="D803" s="3"/>
      <c r="E803" s="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5">
      <c r="A804" s="1"/>
      <c r="B804" s="2"/>
      <c r="C804" s="3"/>
      <c r="D804" s="3"/>
      <c r="E804" s="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5">
      <c r="A805" s="1"/>
      <c r="B805" s="2"/>
      <c r="C805" s="3"/>
      <c r="D805" s="3"/>
      <c r="E805" s="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5">
      <c r="A806" s="1"/>
      <c r="B806" s="2"/>
      <c r="C806" s="3"/>
      <c r="D806" s="3"/>
      <c r="E806" s="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5">
      <c r="A807" s="1"/>
      <c r="B807" s="2"/>
      <c r="C807" s="3"/>
      <c r="D807" s="3"/>
      <c r="E807" s="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5">
      <c r="A808" s="1"/>
      <c r="B808" s="2"/>
      <c r="C808" s="3"/>
      <c r="D808" s="3"/>
      <c r="E808" s="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5">
      <c r="A809" s="1"/>
      <c r="B809" s="2"/>
      <c r="C809" s="3"/>
      <c r="D809" s="3"/>
      <c r="E809" s="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5">
      <c r="A810" s="1"/>
      <c r="B810" s="2"/>
      <c r="C810" s="3"/>
      <c r="D810" s="3"/>
      <c r="E810" s="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5">
      <c r="A811" s="1"/>
      <c r="B811" s="2"/>
      <c r="C811" s="3"/>
      <c r="D811" s="3"/>
      <c r="E811" s="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5">
      <c r="A812" s="1"/>
      <c r="B812" s="2"/>
      <c r="C812" s="3"/>
      <c r="D812" s="3"/>
      <c r="E812" s="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5">
      <c r="A813" s="1"/>
      <c r="B813" s="2"/>
      <c r="C813" s="3"/>
      <c r="D813" s="3"/>
      <c r="E813" s="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5">
      <c r="A814" s="1"/>
      <c r="B814" s="2"/>
      <c r="C814" s="3"/>
      <c r="D814" s="3"/>
      <c r="E814" s="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5">
      <c r="A815" s="1"/>
      <c r="B815" s="2"/>
      <c r="C815" s="3"/>
      <c r="D815" s="3"/>
      <c r="E815" s="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5">
      <c r="A816" s="1"/>
      <c r="B816" s="2"/>
      <c r="C816" s="3"/>
      <c r="D816" s="3"/>
      <c r="E816" s="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5">
      <c r="A817" s="1"/>
      <c r="B817" s="2"/>
      <c r="C817" s="3"/>
      <c r="D817" s="3"/>
      <c r="E817" s="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5">
      <c r="A818" s="1"/>
      <c r="B818" s="2"/>
      <c r="C818" s="3"/>
      <c r="D818" s="3"/>
      <c r="E818" s="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5">
      <c r="A819" s="1"/>
      <c r="B819" s="2"/>
      <c r="C819" s="3"/>
      <c r="D819" s="3"/>
      <c r="E819" s="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5">
      <c r="A820" s="1"/>
      <c r="B820" s="2"/>
      <c r="C820" s="3"/>
      <c r="D820" s="3"/>
      <c r="E820" s="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5">
      <c r="A821" s="1"/>
      <c r="B821" s="2"/>
      <c r="C821" s="3"/>
      <c r="D821" s="3"/>
      <c r="E821" s="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5">
      <c r="A822" s="1"/>
      <c r="B822" s="2"/>
      <c r="C822" s="3"/>
      <c r="D822" s="3"/>
      <c r="E822" s="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5">
      <c r="A823" s="1"/>
      <c r="B823" s="2"/>
      <c r="C823" s="3"/>
      <c r="D823" s="3"/>
      <c r="E823" s="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5">
      <c r="A824" s="1"/>
      <c r="B824" s="2"/>
      <c r="C824" s="3"/>
      <c r="D824" s="3"/>
      <c r="E824" s="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5">
      <c r="A825" s="1"/>
      <c r="B825" s="2"/>
      <c r="C825" s="3"/>
      <c r="D825" s="3"/>
      <c r="E825" s="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5">
      <c r="A826" s="1"/>
      <c r="B826" s="2"/>
      <c r="C826" s="3"/>
      <c r="D826" s="3"/>
      <c r="E826" s="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5">
      <c r="A827" s="1"/>
      <c r="B827" s="2"/>
      <c r="C827" s="3"/>
      <c r="D827" s="3"/>
      <c r="E827" s="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5">
      <c r="A828" s="1"/>
      <c r="B828" s="2"/>
      <c r="C828" s="3"/>
      <c r="D828" s="3"/>
      <c r="E828" s="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5">
      <c r="A829" s="1"/>
      <c r="B829" s="2"/>
      <c r="C829" s="3"/>
      <c r="D829" s="3"/>
      <c r="E829" s="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5">
      <c r="A830" s="1"/>
      <c r="B830" s="2"/>
      <c r="C830" s="3"/>
      <c r="D830" s="3"/>
      <c r="E830" s="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5">
      <c r="A831" s="1"/>
      <c r="B831" s="2"/>
      <c r="C831" s="3"/>
      <c r="D831" s="3"/>
      <c r="E831" s="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5">
      <c r="A832" s="1"/>
      <c r="B832" s="2"/>
      <c r="C832" s="3"/>
      <c r="D832" s="3"/>
      <c r="E832" s="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5">
      <c r="A833" s="1"/>
      <c r="B833" s="2"/>
      <c r="C833" s="3"/>
      <c r="D833" s="3"/>
      <c r="E833" s="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5">
      <c r="A834" s="1"/>
      <c r="B834" s="2"/>
      <c r="C834" s="3"/>
      <c r="D834" s="3"/>
      <c r="E834" s="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5">
      <c r="A835" s="1"/>
      <c r="B835" s="2"/>
      <c r="C835" s="3"/>
      <c r="D835" s="3"/>
      <c r="E835" s="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5">
      <c r="A836" s="1"/>
      <c r="B836" s="2"/>
      <c r="C836" s="3"/>
      <c r="D836" s="3"/>
      <c r="E836" s="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5">
      <c r="A837" s="1"/>
      <c r="B837" s="2"/>
      <c r="C837" s="3"/>
      <c r="D837" s="3"/>
      <c r="E837" s="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5">
      <c r="A838" s="1"/>
      <c r="B838" s="2"/>
      <c r="C838" s="3"/>
      <c r="D838" s="3"/>
      <c r="E838" s="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5">
      <c r="A839" s="1"/>
      <c r="B839" s="2"/>
      <c r="C839" s="3"/>
      <c r="D839" s="3"/>
      <c r="E839" s="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5">
      <c r="A840" s="1"/>
      <c r="B840" s="2"/>
      <c r="C840" s="3"/>
      <c r="D840" s="3"/>
      <c r="E840" s="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5">
      <c r="A841" s="1"/>
      <c r="B841" s="2"/>
      <c r="C841" s="3"/>
      <c r="D841" s="3"/>
      <c r="E841" s="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5">
      <c r="A842" s="1"/>
      <c r="B842" s="2"/>
      <c r="C842" s="3"/>
      <c r="D842" s="3"/>
      <c r="E842" s="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5">
      <c r="A843" s="1"/>
      <c r="B843" s="2"/>
      <c r="C843" s="3"/>
      <c r="D843" s="3"/>
      <c r="E843" s="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5">
      <c r="A844" s="1"/>
      <c r="B844" s="2"/>
      <c r="C844" s="3"/>
      <c r="D844" s="3"/>
      <c r="E844" s="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5">
      <c r="A845" s="1"/>
      <c r="B845" s="2"/>
      <c r="C845" s="3"/>
      <c r="D845" s="3"/>
      <c r="E845" s="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5">
      <c r="A846" s="1"/>
      <c r="B846" s="2"/>
      <c r="C846" s="3"/>
      <c r="D846" s="3"/>
      <c r="E846" s="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5">
      <c r="A847" s="1"/>
      <c r="B847" s="2"/>
      <c r="C847" s="3"/>
      <c r="D847" s="3"/>
      <c r="E847" s="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5">
      <c r="A848" s="1"/>
      <c r="B848" s="2"/>
      <c r="C848" s="3"/>
      <c r="D848" s="3"/>
      <c r="E848" s="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5">
      <c r="A849" s="1"/>
      <c r="B849" s="2"/>
      <c r="C849" s="3"/>
      <c r="D849" s="3"/>
      <c r="E849" s="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5">
      <c r="A850" s="1"/>
      <c r="B850" s="2"/>
      <c r="C850" s="3"/>
      <c r="D850" s="3"/>
      <c r="E850" s="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5">
      <c r="A851" s="1"/>
      <c r="B851" s="2"/>
      <c r="C851" s="3"/>
      <c r="D851" s="3"/>
      <c r="E851" s="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5">
      <c r="A852" s="1"/>
      <c r="B852" s="2"/>
      <c r="C852" s="3"/>
      <c r="D852" s="3"/>
      <c r="E852" s="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5">
      <c r="A853" s="1"/>
      <c r="B853" s="2"/>
      <c r="C853" s="3"/>
      <c r="D853" s="3"/>
      <c r="E853" s="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5">
      <c r="A854" s="1"/>
      <c r="B854" s="2"/>
      <c r="C854" s="3"/>
      <c r="D854" s="3"/>
      <c r="E854" s="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5">
      <c r="A855" s="1"/>
      <c r="B855" s="2"/>
      <c r="C855" s="3"/>
      <c r="D855" s="3"/>
      <c r="E855" s="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5">
      <c r="A856" s="1"/>
      <c r="B856" s="2"/>
      <c r="C856" s="3"/>
      <c r="D856" s="3"/>
      <c r="E856" s="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5">
      <c r="A857" s="1"/>
      <c r="B857" s="2"/>
      <c r="C857" s="3"/>
      <c r="D857" s="3"/>
      <c r="E857" s="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5">
      <c r="A858" s="1"/>
      <c r="B858" s="2"/>
      <c r="C858" s="3"/>
      <c r="D858" s="3"/>
      <c r="E858" s="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5">
      <c r="A859" s="1"/>
      <c r="B859" s="2"/>
      <c r="C859" s="3"/>
      <c r="D859" s="3"/>
      <c r="E859" s="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5">
      <c r="A860" s="1"/>
      <c r="B860" s="2"/>
      <c r="C860" s="3"/>
      <c r="D860" s="3"/>
      <c r="E860" s="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5">
      <c r="A861" s="1"/>
      <c r="B861" s="2"/>
      <c r="C861" s="3"/>
      <c r="D861" s="3"/>
      <c r="E861" s="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5">
      <c r="A862" s="1"/>
      <c r="B862" s="2"/>
      <c r="C862" s="3"/>
      <c r="D862" s="3"/>
      <c r="E862" s="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5">
      <c r="A863" s="1"/>
      <c r="B863" s="2"/>
      <c r="C863" s="3"/>
      <c r="D863" s="3"/>
      <c r="E863" s="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5">
      <c r="A864" s="1"/>
      <c r="B864" s="2"/>
      <c r="C864" s="3"/>
      <c r="D864" s="3"/>
      <c r="E864" s="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5">
      <c r="A865" s="1"/>
      <c r="B865" s="2"/>
      <c r="C865" s="3"/>
      <c r="D865" s="3"/>
      <c r="E865" s="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5">
      <c r="A866" s="1"/>
      <c r="B866" s="2"/>
      <c r="C866" s="3"/>
      <c r="D866" s="3"/>
      <c r="E866" s="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5">
      <c r="A867" s="1"/>
      <c r="B867" s="2"/>
      <c r="C867" s="3"/>
      <c r="D867" s="3"/>
      <c r="E867" s="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5">
      <c r="A868" s="1"/>
      <c r="B868" s="2"/>
      <c r="C868" s="3"/>
      <c r="D868" s="3"/>
      <c r="E868" s="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5">
      <c r="A869" s="1"/>
      <c r="B869" s="2"/>
      <c r="C869" s="3"/>
      <c r="D869" s="3"/>
      <c r="E869" s="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5">
      <c r="A870" s="1"/>
      <c r="B870" s="2"/>
      <c r="C870" s="3"/>
      <c r="D870" s="3"/>
      <c r="E870" s="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5">
      <c r="A871" s="1"/>
      <c r="B871" s="2"/>
      <c r="C871" s="3"/>
      <c r="D871" s="3"/>
      <c r="E871" s="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5">
      <c r="A872" s="1"/>
      <c r="B872" s="2"/>
      <c r="C872" s="3"/>
      <c r="D872" s="3"/>
      <c r="E872" s="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5">
      <c r="A873" s="1"/>
      <c r="B873" s="2"/>
      <c r="C873" s="3"/>
      <c r="D873" s="3"/>
      <c r="E873" s="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5">
      <c r="A874" s="1"/>
      <c r="B874" s="2"/>
      <c r="C874" s="3"/>
      <c r="D874" s="3"/>
      <c r="E874" s="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5">
      <c r="A875" s="1"/>
      <c r="B875" s="2"/>
      <c r="C875" s="3"/>
      <c r="D875" s="3"/>
      <c r="E875" s="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5">
      <c r="A876" s="1"/>
      <c r="B876" s="2"/>
      <c r="C876" s="3"/>
      <c r="D876" s="3"/>
      <c r="E876" s="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5">
      <c r="A877" s="1"/>
      <c r="B877" s="2"/>
      <c r="C877" s="3"/>
      <c r="D877" s="3"/>
      <c r="E877" s="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5">
      <c r="A878" s="1"/>
      <c r="B878" s="2"/>
      <c r="C878" s="3"/>
      <c r="D878" s="3"/>
      <c r="E878" s="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5">
      <c r="A879" s="1"/>
      <c r="B879" s="2"/>
      <c r="C879" s="3"/>
      <c r="D879" s="3"/>
      <c r="E879" s="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5">
      <c r="A880" s="1"/>
      <c r="B880" s="2"/>
      <c r="C880" s="3"/>
      <c r="D880" s="3"/>
      <c r="E880" s="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5">
      <c r="A881" s="1"/>
      <c r="B881" s="2"/>
      <c r="C881" s="3"/>
      <c r="D881" s="3"/>
      <c r="E881" s="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5">
      <c r="A882" s="1"/>
      <c r="B882" s="2"/>
      <c r="C882" s="3"/>
      <c r="D882" s="3"/>
      <c r="E882" s="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5">
      <c r="A883" s="1"/>
      <c r="B883" s="2"/>
      <c r="C883" s="3"/>
      <c r="D883" s="3"/>
      <c r="E883" s="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5">
      <c r="A884" s="1"/>
      <c r="B884" s="2"/>
      <c r="C884" s="3"/>
      <c r="D884" s="3"/>
      <c r="E884" s="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5">
      <c r="A885" s="1"/>
      <c r="B885" s="2"/>
      <c r="C885" s="3"/>
      <c r="D885" s="3"/>
      <c r="E885" s="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5">
      <c r="A886" s="1"/>
      <c r="B886" s="2"/>
      <c r="C886" s="3"/>
      <c r="D886" s="3"/>
      <c r="E886" s="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5">
      <c r="A887" s="1"/>
      <c r="B887" s="2"/>
      <c r="C887" s="3"/>
      <c r="D887" s="3"/>
      <c r="E887" s="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5">
      <c r="A888" s="1"/>
      <c r="B888" s="2"/>
      <c r="C888" s="3"/>
      <c r="D888" s="3"/>
      <c r="E888" s="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5">
      <c r="A889" s="1"/>
      <c r="B889" s="2"/>
      <c r="C889" s="3"/>
      <c r="D889" s="3"/>
      <c r="E889" s="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5">
      <c r="A890" s="1"/>
      <c r="B890" s="2"/>
      <c r="C890" s="3"/>
      <c r="D890" s="3"/>
      <c r="E890" s="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5">
      <c r="A891" s="1"/>
      <c r="B891" s="2"/>
      <c r="C891" s="3"/>
      <c r="D891" s="3"/>
      <c r="E891" s="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5">
      <c r="A892" s="1"/>
      <c r="B892" s="2"/>
      <c r="C892" s="3"/>
      <c r="D892" s="3"/>
      <c r="E892" s="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5">
      <c r="A893" s="1"/>
      <c r="B893" s="2"/>
      <c r="C893" s="3"/>
      <c r="D893" s="3"/>
      <c r="E893" s="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5">
      <c r="A894" s="1"/>
      <c r="B894" s="2"/>
      <c r="C894" s="3"/>
      <c r="D894" s="3"/>
      <c r="E894" s="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5">
      <c r="A895" s="1"/>
      <c r="B895" s="2"/>
      <c r="C895" s="3"/>
      <c r="D895" s="3"/>
      <c r="E895" s="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5">
      <c r="A896" s="1"/>
      <c r="B896" s="2"/>
      <c r="C896" s="3"/>
      <c r="D896" s="3"/>
      <c r="E896" s="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5">
      <c r="A897" s="1"/>
      <c r="B897" s="2"/>
      <c r="C897" s="3"/>
      <c r="D897" s="3"/>
      <c r="E897" s="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5">
      <c r="A898" s="1"/>
      <c r="B898" s="2"/>
      <c r="C898" s="3"/>
      <c r="D898" s="3"/>
      <c r="E898" s="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5">
      <c r="A899" s="1"/>
      <c r="B899" s="2"/>
      <c r="C899" s="3"/>
      <c r="D899" s="3"/>
      <c r="E899" s="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5">
      <c r="A900" s="1"/>
      <c r="B900" s="2"/>
      <c r="C900" s="3"/>
      <c r="D900" s="3"/>
      <c r="E900" s="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5">
      <c r="A901" s="1"/>
      <c r="B901" s="2"/>
      <c r="C901" s="3"/>
      <c r="D901" s="3"/>
      <c r="E901" s="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5">
      <c r="A902" s="1"/>
      <c r="B902" s="2"/>
      <c r="C902" s="3"/>
      <c r="D902" s="3"/>
      <c r="E902" s="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5">
      <c r="A903" s="1"/>
      <c r="B903" s="2"/>
      <c r="C903" s="3"/>
      <c r="D903" s="3"/>
      <c r="E903" s="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5">
      <c r="A904" s="1"/>
      <c r="B904" s="2"/>
      <c r="C904" s="3"/>
      <c r="D904" s="3"/>
      <c r="E904" s="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5">
      <c r="A905" s="1"/>
      <c r="B905" s="2"/>
      <c r="C905" s="3"/>
      <c r="D905" s="3"/>
      <c r="E905" s="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5">
      <c r="A906" s="1"/>
      <c r="B906" s="2"/>
      <c r="C906" s="3"/>
      <c r="D906" s="3"/>
      <c r="E906" s="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5">
      <c r="A907" s="1"/>
      <c r="B907" s="2"/>
      <c r="C907" s="3"/>
      <c r="D907" s="3"/>
      <c r="E907" s="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5">
      <c r="A908" s="1"/>
      <c r="B908" s="2"/>
      <c r="C908" s="3"/>
      <c r="D908" s="3"/>
      <c r="E908" s="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5">
      <c r="A909" s="1"/>
      <c r="B909" s="2"/>
      <c r="C909" s="3"/>
      <c r="D909" s="3"/>
      <c r="E909" s="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5">
      <c r="A910" s="1"/>
      <c r="B910" s="2"/>
      <c r="C910" s="3"/>
      <c r="D910" s="3"/>
      <c r="E910" s="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5">
      <c r="A911" s="1"/>
      <c r="B911" s="2"/>
      <c r="C911" s="3"/>
      <c r="D911" s="3"/>
      <c r="E911" s="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5">
      <c r="A912" s="1"/>
      <c r="B912" s="2"/>
      <c r="C912" s="3"/>
      <c r="D912" s="3"/>
      <c r="E912" s="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5">
      <c r="A913" s="1"/>
      <c r="B913" s="2"/>
      <c r="C913" s="3"/>
      <c r="D913" s="3"/>
      <c r="E913" s="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5">
      <c r="A914" s="1"/>
      <c r="B914" s="2"/>
      <c r="C914" s="3"/>
      <c r="D914" s="3"/>
      <c r="E914" s="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5">
      <c r="A915" s="1"/>
      <c r="B915" s="2"/>
      <c r="C915" s="3"/>
      <c r="D915" s="3"/>
      <c r="E915" s="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5">
      <c r="A916" s="1"/>
      <c r="B916" s="2"/>
      <c r="C916" s="3"/>
      <c r="D916" s="3"/>
      <c r="E916" s="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5">
      <c r="A917" s="1"/>
      <c r="B917" s="2"/>
      <c r="C917" s="3"/>
      <c r="D917" s="3"/>
      <c r="E917" s="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5">
      <c r="A918" s="1"/>
      <c r="B918" s="2"/>
      <c r="C918" s="3"/>
      <c r="D918" s="3"/>
      <c r="E918" s="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5">
      <c r="A919" s="1"/>
      <c r="B919" s="2"/>
      <c r="C919" s="3"/>
      <c r="D919" s="3"/>
      <c r="E919" s="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5">
      <c r="A920" s="1"/>
      <c r="B920" s="2"/>
      <c r="C920" s="3"/>
      <c r="D920" s="3"/>
      <c r="E920" s="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5">
      <c r="A921" s="1"/>
      <c r="B921" s="2"/>
      <c r="C921" s="3"/>
      <c r="D921" s="3"/>
      <c r="E921" s="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5">
      <c r="A922" s="1"/>
      <c r="B922" s="2"/>
      <c r="C922" s="3"/>
      <c r="D922" s="3"/>
      <c r="E922" s="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5">
      <c r="A923" s="1"/>
      <c r="B923" s="2"/>
      <c r="C923" s="3"/>
      <c r="D923" s="3"/>
      <c r="E923" s="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5">
      <c r="A924" s="1"/>
      <c r="B924" s="2"/>
      <c r="C924" s="3"/>
      <c r="D924" s="3"/>
      <c r="E924" s="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5">
      <c r="A925" s="1"/>
      <c r="B925" s="2"/>
      <c r="C925" s="3"/>
      <c r="D925" s="3"/>
      <c r="E925" s="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5">
      <c r="A926" s="1"/>
      <c r="B926" s="2"/>
      <c r="C926" s="3"/>
      <c r="D926" s="3"/>
      <c r="E926" s="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5">
      <c r="A927" s="1"/>
      <c r="B927" s="2"/>
      <c r="C927" s="3"/>
      <c r="D927" s="3"/>
      <c r="E927" s="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5">
      <c r="A928" s="1"/>
      <c r="B928" s="2"/>
      <c r="C928" s="3"/>
      <c r="D928" s="3"/>
      <c r="E928" s="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5">
      <c r="A929" s="1"/>
      <c r="B929" s="2"/>
      <c r="C929" s="3"/>
      <c r="D929" s="3"/>
      <c r="E929" s="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5">
      <c r="A930" s="1"/>
      <c r="B930" s="2"/>
      <c r="C930" s="3"/>
      <c r="D930" s="3"/>
      <c r="E930" s="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5">
      <c r="A931" s="1"/>
      <c r="B931" s="2"/>
      <c r="C931" s="3"/>
      <c r="D931" s="3"/>
      <c r="E931" s="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5">
      <c r="A932" s="1"/>
      <c r="B932" s="2"/>
      <c r="C932" s="3"/>
      <c r="D932" s="3"/>
      <c r="E932" s="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5">
      <c r="A933" s="1"/>
      <c r="B933" s="2"/>
      <c r="C933" s="3"/>
      <c r="D933" s="3"/>
      <c r="E933" s="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5">
      <c r="A934" s="1"/>
      <c r="B934" s="2"/>
      <c r="C934" s="3"/>
      <c r="D934" s="3"/>
      <c r="E934" s="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5">
      <c r="A935" s="1"/>
      <c r="B935" s="2"/>
      <c r="C935" s="3"/>
      <c r="D935" s="3"/>
      <c r="E935" s="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5">
      <c r="A936" s="1"/>
      <c r="B936" s="2"/>
      <c r="C936" s="3"/>
      <c r="D936" s="3"/>
      <c r="E936" s="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5">
      <c r="A937" s="1"/>
      <c r="B937" s="2"/>
      <c r="C937" s="3"/>
      <c r="D937" s="3"/>
      <c r="E937" s="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5">
      <c r="A938" s="1"/>
      <c r="B938" s="2"/>
      <c r="C938" s="3"/>
      <c r="D938" s="3"/>
      <c r="E938" s="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5">
      <c r="A939" s="1"/>
      <c r="B939" s="2"/>
      <c r="C939" s="3"/>
      <c r="D939" s="3"/>
      <c r="E939" s="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5">
      <c r="A940" s="1"/>
      <c r="B940" s="2"/>
      <c r="C940" s="3"/>
      <c r="D940" s="3"/>
      <c r="E940" s="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5">
      <c r="A941" s="1"/>
      <c r="B941" s="2"/>
      <c r="C941" s="3"/>
      <c r="D941" s="3"/>
      <c r="E941" s="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5">
      <c r="A942" s="1"/>
      <c r="B942" s="2"/>
      <c r="C942" s="3"/>
      <c r="D942" s="3"/>
      <c r="E942" s="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5">
      <c r="A943" s="1"/>
      <c r="B943" s="2"/>
      <c r="C943" s="3"/>
      <c r="D943" s="3"/>
      <c r="E943" s="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5">
      <c r="A944" s="1"/>
      <c r="B944" s="2"/>
      <c r="C944" s="3"/>
      <c r="D944" s="3"/>
      <c r="E944" s="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5">
      <c r="A945" s="1"/>
      <c r="B945" s="2"/>
      <c r="C945" s="3"/>
      <c r="D945" s="3"/>
      <c r="E945" s="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5">
      <c r="A946" s="1"/>
      <c r="B946" s="2"/>
      <c r="C946" s="3"/>
      <c r="D946" s="3"/>
      <c r="E946" s="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5">
      <c r="A947" s="1"/>
      <c r="B947" s="2"/>
      <c r="C947" s="3"/>
      <c r="D947" s="3"/>
      <c r="E947" s="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5">
      <c r="A948" s="1"/>
      <c r="B948" s="2"/>
      <c r="C948" s="3"/>
      <c r="D948" s="3"/>
      <c r="E948" s="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5">
      <c r="A949" s="1"/>
      <c r="B949" s="2"/>
      <c r="C949" s="3"/>
      <c r="D949" s="3"/>
      <c r="E949" s="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5">
      <c r="A950" s="1"/>
      <c r="B950" s="2"/>
      <c r="C950" s="3"/>
      <c r="D950" s="3"/>
      <c r="E950" s="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5">
      <c r="A951" s="1"/>
      <c r="B951" s="2"/>
      <c r="C951" s="3"/>
      <c r="D951" s="3"/>
      <c r="E951" s="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5">
      <c r="A952" s="1"/>
      <c r="B952" s="2"/>
      <c r="C952" s="3"/>
      <c r="D952" s="3"/>
      <c r="E952" s="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5">
      <c r="A953" s="1"/>
      <c r="B953" s="2"/>
      <c r="C953" s="3"/>
      <c r="D953" s="3"/>
      <c r="E953" s="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5">
      <c r="A954" s="1"/>
      <c r="B954" s="2"/>
      <c r="C954" s="3"/>
      <c r="D954" s="3"/>
      <c r="E954" s="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5">
      <c r="A955" s="1"/>
      <c r="B955" s="2"/>
      <c r="C955" s="3"/>
      <c r="D955" s="3"/>
      <c r="E955" s="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5">
      <c r="A956" s="1"/>
      <c r="B956" s="2"/>
      <c r="C956" s="3"/>
      <c r="D956" s="3"/>
      <c r="E956" s="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5">
      <c r="A957" s="1"/>
      <c r="B957" s="2"/>
      <c r="C957" s="3"/>
      <c r="D957" s="3"/>
      <c r="E957" s="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5">
      <c r="A958" s="1"/>
      <c r="B958" s="2"/>
      <c r="C958" s="3"/>
      <c r="D958" s="3"/>
      <c r="E958" s="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customHeight="1" x14ac:dyDescent="0.25">
      <c r="A959" s="1"/>
      <c r="B959" s="2"/>
      <c r="C959" s="3"/>
      <c r="D959" s="3"/>
      <c r="E959" s="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customHeight="1" x14ac:dyDescent="0.25">
      <c r="A960" s="1"/>
      <c r="B960" s="2"/>
      <c r="C960" s="3"/>
      <c r="D960" s="3"/>
      <c r="E960" s="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customHeight="1" x14ac:dyDescent="0.25">
      <c r="A961" s="1"/>
      <c r="B961" s="2"/>
      <c r="C961" s="3"/>
      <c r="D961" s="3"/>
      <c r="E961" s="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.75" customHeight="1" x14ac:dyDescent="0.25">
      <c r="A962" s="1"/>
      <c r="B962" s="2"/>
      <c r="C962" s="3"/>
      <c r="D962" s="3"/>
      <c r="E962" s="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.75" customHeight="1" x14ac:dyDescent="0.25">
      <c r="A963" s="1"/>
      <c r="B963" s="2"/>
      <c r="C963" s="3"/>
      <c r="D963" s="3"/>
      <c r="E963" s="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.75" customHeight="1" x14ac:dyDescent="0.25">
      <c r="A964" s="1"/>
      <c r="B964" s="2"/>
      <c r="C964" s="3"/>
      <c r="D964" s="3"/>
      <c r="E964" s="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.75" customHeight="1" x14ac:dyDescent="0.25">
      <c r="A965" s="1"/>
      <c r="B965" s="2"/>
      <c r="C965" s="3"/>
      <c r="D965" s="3"/>
      <c r="E965" s="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.75" customHeight="1" x14ac:dyDescent="0.25">
      <c r="A966" s="1"/>
      <c r="B966" s="2"/>
      <c r="C966" s="3"/>
      <c r="D966" s="3"/>
      <c r="E966" s="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.75" customHeight="1" x14ac:dyDescent="0.25">
      <c r="A967" s="1"/>
      <c r="B967" s="2"/>
      <c r="C967" s="3"/>
      <c r="D967" s="3"/>
      <c r="E967" s="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.75" customHeight="1" x14ac:dyDescent="0.25">
      <c r="A968" s="1"/>
      <c r="B968" s="2"/>
      <c r="C968" s="3"/>
      <c r="D968" s="3"/>
      <c r="E968" s="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.75" customHeight="1" x14ac:dyDescent="0.25">
      <c r="A969" s="1"/>
      <c r="B969" s="2"/>
      <c r="C969" s="3"/>
      <c r="D969" s="3"/>
      <c r="E969" s="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.75" customHeight="1" x14ac:dyDescent="0.25">
      <c r="A970" s="1"/>
      <c r="B970" s="2"/>
      <c r="C970" s="3"/>
      <c r="D970" s="3"/>
      <c r="E970" s="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.75" customHeight="1" x14ac:dyDescent="0.25">
      <c r="A971" s="1"/>
      <c r="B971" s="2"/>
      <c r="C971" s="3"/>
      <c r="D971" s="3"/>
      <c r="E971" s="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.75" customHeight="1" x14ac:dyDescent="0.25">
      <c r="A972" s="1"/>
      <c r="B972" s="2"/>
      <c r="C972" s="3"/>
      <c r="D972" s="3"/>
      <c r="E972" s="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.75" customHeight="1" x14ac:dyDescent="0.25">
      <c r="A973" s="1"/>
      <c r="B973" s="2"/>
      <c r="C973" s="3"/>
      <c r="D973" s="3"/>
      <c r="E973" s="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.75" customHeight="1" x14ac:dyDescent="0.25">
      <c r="A974" s="1"/>
      <c r="B974" s="2"/>
      <c r="C974" s="3"/>
      <c r="D974" s="3"/>
      <c r="E974" s="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.75" customHeight="1" x14ac:dyDescent="0.25">
      <c r="A975" s="1"/>
      <c r="B975" s="2"/>
      <c r="C975" s="3"/>
      <c r="D975" s="3"/>
      <c r="E975" s="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.75" customHeight="1" x14ac:dyDescent="0.25">
      <c r="A976" s="1"/>
      <c r="B976" s="2"/>
      <c r="C976" s="3"/>
      <c r="D976" s="3"/>
      <c r="E976" s="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.75" customHeight="1" x14ac:dyDescent="0.25">
      <c r="A977" s="1"/>
      <c r="B977" s="2"/>
      <c r="C977" s="3"/>
      <c r="D977" s="3"/>
      <c r="E977" s="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.75" customHeight="1" x14ac:dyDescent="0.25">
      <c r="A978" s="1"/>
      <c r="B978" s="2"/>
      <c r="C978" s="3"/>
      <c r="D978" s="3"/>
      <c r="E978" s="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2.75" customHeight="1" x14ac:dyDescent="0.25">
      <c r="A979" s="1"/>
      <c r="B979" s="2"/>
      <c r="C979" s="3"/>
      <c r="D979" s="3"/>
      <c r="E979" s="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2.75" customHeight="1" x14ac:dyDescent="0.25">
      <c r="A980" s="1"/>
      <c r="B980" s="2"/>
      <c r="C980" s="3"/>
      <c r="D980" s="3"/>
      <c r="E980" s="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2.75" customHeight="1" x14ac:dyDescent="0.25">
      <c r="A981" s="1"/>
      <c r="B981" s="2"/>
      <c r="C981" s="3"/>
      <c r="D981" s="3"/>
      <c r="E981" s="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2.75" customHeight="1" x14ac:dyDescent="0.25">
      <c r="A982" s="1"/>
      <c r="B982" s="2"/>
      <c r="C982" s="3"/>
      <c r="D982" s="3"/>
      <c r="E982" s="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2.75" customHeight="1" x14ac:dyDescent="0.25">
      <c r="A983" s="1"/>
      <c r="B983" s="2"/>
      <c r="C983" s="3"/>
      <c r="D983" s="3"/>
      <c r="E983" s="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2.75" customHeight="1" x14ac:dyDescent="0.25">
      <c r="A984" s="1"/>
      <c r="B984" s="2"/>
      <c r="C984" s="3"/>
      <c r="D984" s="3"/>
      <c r="E984" s="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2.75" customHeight="1" x14ac:dyDescent="0.25">
      <c r="A985" s="1"/>
      <c r="B985" s="2"/>
      <c r="C985" s="3"/>
      <c r="D985" s="3"/>
      <c r="E985" s="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2.75" customHeight="1" x14ac:dyDescent="0.25">
      <c r="A986" s="1"/>
      <c r="B986" s="2"/>
      <c r="C986" s="3"/>
      <c r="D986" s="3"/>
      <c r="E986" s="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2.75" customHeight="1" x14ac:dyDescent="0.25">
      <c r="A987" s="1"/>
      <c r="B987" s="2"/>
      <c r="C987" s="3"/>
      <c r="D987" s="3"/>
      <c r="E987" s="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.75" customHeight="1" x14ac:dyDescent="0.25">
      <c r="A988" s="1"/>
      <c r="B988" s="2"/>
      <c r="C988" s="3"/>
      <c r="D988" s="3"/>
      <c r="E988" s="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2.75" customHeight="1" x14ac:dyDescent="0.25">
      <c r="A989" s="1"/>
      <c r="B989" s="2"/>
      <c r="C989" s="3"/>
      <c r="D989" s="3"/>
      <c r="E989" s="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2.75" customHeight="1" x14ac:dyDescent="0.25">
      <c r="A990" s="1"/>
      <c r="B990" s="2"/>
      <c r="C990" s="3"/>
      <c r="D990" s="3"/>
      <c r="E990" s="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2.75" customHeight="1" x14ac:dyDescent="0.25">
      <c r="A991" s="1"/>
      <c r="B991" s="2"/>
      <c r="C991" s="3"/>
      <c r="D991" s="3"/>
      <c r="E991" s="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2.75" customHeight="1" x14ac:dyDescent="0.25">
      <c r="A992" s="1"/>
      <c r="B992" s="2"/>
      <c r="C992" s="3"/>
      <c r="D992" s="3"/>
      <c r="E992" s="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2.75" customHeight="1" x14ac:dyDescent="0.25">
      <c r="A993" s="1"/>
      <c r="B993" s="2"/>
      <c r="C993" s="3"/>
      <c r="D993" s="3"/>
      <c r="E993" s="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2.75" customHeight="1" x14ac:dyDescent="0.25">
      <c r="A994" s="1"/>
      <c r="B994" s="2"/>
      <c r="C994" s="3"/>
      <c r="D994" s="3"/>
      <c r="E994" s="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2.75" customHeight="1" x14ac:dyDescent="0.25">
      <c r="A995" s="1"/>
      <c r="B995" s="2"/>
      <c r="C995" s="3"/>
      <c r="D995" s="3"/>
      <c r="E995" s="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2.75" customHeight="1" x14ac:dyDescent="0.25">
      <c r="A996" s="1"/>
      <c r="B996" s="2"/>
      <c r="C996" s="3"/>
      <c r="D996" s="3"/>
      <c r="E996" s="4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2.75" customHeight="1" x14ac:dyDescent="0.25">
      <c r="A997" s="1"/>
      <c r="B997" s="2"/>
      <c r="C997" s="3"/>
      <c r="D997" s="3"/>
      <c r="E997" s="4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2.75" customHeight="1" x14ac:dyDescent="0.25">
      <c r="A998" s="1"/>
      <c r="B998" s="2"/>
      <c r="C998" s="3"/>
      <c r="D998" s="3"/>
      <c r="E998" s="4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2.75" customHeight="1" x14ac:dyDescent="0.25">
      <c r="A999" s="1"/>
      <c r="B999" s="2"/>
      <c r="C999" s="3"/>
      <c r="D999" s="3"/>
      <c r="E999" s="4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2.75" customHeight="1" x14ac:dyDescent="0.25">
      <c r="A1000" s="1"/>
      <c r="B1000" s="2"/>
      <c r="C1000" s="3"/>
      <c r="D1000" s="3"/>
      <c r="E1000" s="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2.75" customHeight="1" x14ac:dyDescent="0.25">
      <c r="A1001" s="1"/>
      <c r="B1001" s="2"/>
      <c r="C1001" s="3"/>
      <c r="D1001" s="3"/>
      <c r="E1001" s="4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2.75" customHeight="1" x14ac:dyDescent="0.25">
      <c r="A1002" s="1"/>
      <c r="B1002" s="2"/>
      <c r="C1002" s="3"/>
      <c r="D1002" s="3"/>
      <c r="E1002" s="4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2.75" customHeight="1" x14ac:dyDescent="0.25">
      <c r="A1003" s="1"/>
      <c r="B1003" s="2"/>
      <c r="C1003" s="3"/>
      <c r="D1003" s="3"/>
      <c r="E1003" s="4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2.75" customHeight="1" x14ac:dyDescent="0.25">
      <c r="A1004" s="1"/>
      <c r="B1004" s="2"/>
      <c r="C1004" s="3"/>
      <c r="D1004" s="3"/>
      <c r="E1004" s="4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2.75" customHeight="1" x14ac:dyDescent="0.25">
      <c r="A1005" s="1"/>
      <c r="B1005" s="2"/>
      <c r="C1005" s="3"/>
      <c r="D1005" s="3"/>
      <c r="E1005" s="4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2.75" customHeight="1" x14ac:dyDescent="0.25">
      <c r="A1006" s="1"/>
      <c r="B1006" s="2"/>
      <c r="C1006" s="3"/>
      <c r="D1006" s="3"/>
      <c r="E1006" s="4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12.75" customHeight="1" x14ac:dyDescent="0.25">
      <c r="A1007" s="1"/>
      <c r="B1007" s="2"/>
      <c r="C1007" s="3"/>
      <c r="D1007" s="3"/>
      <c r="E1007" s="4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</sheetData>
  <mergeCells count="16">
    <mergeCell ref="A2:E2"/>
    <mergeCell ref="B35:E35"/>
    <mergeCell ref="B36:E36"/>
    <mergeCell ref="A4:E4"/>
    <mergeCell ref="B30:E30"/>
    <mergeCell ref="F5:G5"/>
    <mergeCell ref="D5:E5"/>
    <mergeCell ref="B29:E29"/>
    <mergeCell ref="B28:E28"/>
    <mergeCell ref="A3:E3"/>
    <mergeCell ref="B37:E37"/>
    <mergeCell ref="B43:E43"/>
    <mergeCell ref="B41:E41"/>
    <mergeCell ref="B42:E42"/>
    <mergeCell ref="B44:E44"/>
    <mergeCell ref="B38:E38"/>
  </mergeCells>
  <pageMargins left="0.7" right="0.7" top="0.75" bottom="0.75" header="0" footer="0"/>
  <pageSetup paperSize="9" scale="87" orientation="portrait" r:id="rId1"/>
  <headerFooter>
    <oddHeader>&amp;C&amp;A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53"/>
  <sheetViews>
    <sheetView showGridLines="0" view="pageBreakPreview" zoomScale="80" zoomScaleNormal="80" zoomScaleSheetLayoutView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10" sqref="E10"/>
    </sheetView>
  </sheetViews>
  <sheetFormatPr defaultColWidth="14.42578125" defaultRowHeight="15" customHeight="1" x14ac:dyDescent="0.25"/>
  <cols>
    <col min="1" max="1" width="6.85546875" customWidth="1"/>
    <col min="2" max="2" width="11.85546875" customWidth="1"/>
    <col min="3" max="3" width="4.85546875" customWidth="1"/>
    <col min="4" max="4" width="86" customWidth="1"/>
    <col min="5" max="5" width="13.28515625" customWidth="1"/>
    <col min="6" max="6" width="14.85546875" customWidth="1"/>
    <col min="7" max="7" width="16.42578125" customWidth="1"/>
    <col min="8" max="8" width="14.5703125" customWidth="1"/>
  </cols>
  <sheetData>
    <row r="1" spans="1:8" ht="12.75" customHeight="1" x14ac:dyDescent="0.25">
      <c r="A1" s="87"/>
      <c r="B1" s="88"/>
      <c r="C1" s="88"/>
      <c r="D1" s="89"/>
      <c r="E1" s="90"/>
      <c r="F1" s="90"/>
      <c r="G1" s="91"/>
      <c r="H1" s="21"/>
    </row>
    <row r="2" spans="1:8" ht="12.75" customHeight="1" x14ac:dyDescent="0.25">
      <c r="A2" s="87"/>
      <c r="B2" s="88"/>
      <c r="C2" s="88"/>
      <c r="D2" s="21"/>
      <c r="E2" s="92"/>
      <c r="F2" s="92"/>
      <c r="G2" s="93"/>
      <c r="H2" s="21"/>
    </row>
    <row r="3" spans="1:8" ht="12.75" customHeight="1" x14ac:dyDescent="0.25">
      <c r="A3" s="94"/>
      <c r="B3" s="95"/>
      <c r="C3" s="95"/>
      <c r="D3" s="21"/>
      <c r="E3" s="92"/>
      <c r="F3" s="92"/>
      <c r="G3" s="93"/>
      <c r="H3" s="21"/>
    </row>
    <row r="4" spans="1:8" ht="12.75" customHeight="1" x14ac:dyDescent="0.25">
      <c r="A4" s="94"/>
      <c r="B4" s="95"/>
      <c r="C4" s="95"/>
      <c r="D4" s="21"/>
      <c r="E4" s="92"/>
      <c r="F4" s="92"/>
      <c r="G4" s="93"/>
      <c r="H4" s="21"/>
    </row>
    <row r="5" spans="1:8" ht="12.75" customHeight="1" x14ac:dyDescent="0.25">
      <c r="A5" s="94"/>
      <c r="B5" s="95"/>
      <c r="C5" s="95"/>
      <c r="D5" s="21"/>
      <c r="E5" s="92"/>
      <c r="F5" s="92"/>
      <c r="G5" s="93"/>
      <c r="H5" s="21"/>
    </row>
    <row r="6" spans="1:8" ht="15.75" customHeight="1" x14ac:dyDescent="0.25">
      <c r="A6" s="536" t="s">
        <v>69</v>
      </c>
      <c r="B6" s="515"/>
      <c r="C6" s="515"/>
      <c r="D6" s="515"/>
      <c r="E6" s="515"/>
      <c r="F6" s="515"/>
      <c r="G6" s="516"/>
      <c r="H6" s="21"/>
    </row>
    <row r="7" spans="1:8" ht="12.75" customHeight="1" x14ac:dyDescent="0.25">
      <c r="A7" s="536" t="e">
        <f>#REF!</f>
        <v>#REF!</v>
      </c>
      <c r="B7" s="515"/>
      <c r="C7" s="515"/>
      <c r="D7" s="515"/>
      <c r="E7" s="515"/>
      <c r="F7" s="515"/>
      <c r="G7" s="516"/>
      <c r="H7" s="21"/>
    </row>
    <row r="8" spans="1:8" ht="12.75" customHeight="1" x14ac:dyDescent="0.25">
      <c r="A8" s="536" t="e">
        <f>#REF!</f>
        <v>#REF!</v>
      </c>
      <c r="B8" s="515"/>
      <c r="C8" s="515"/>
      <c r="D8" s="516"/>
      <c r="E8" s="542"/>
      <c r="F8" s="515"/>
      <c r="G8" s="516"/>
      <c r="H8" s="21"/>
    </row>
    <row r="9" spans="1:8" ht="29.25" customHeight="1" x14ac:dyDescent="0.25">
      <c r="A9" s="536"/>
      <c r="B9" s="515"/>
      <c r="C9" s="516"/>
      <c r="D9" s="96" t="s">
        <v>78</v>
      </c>
      <c r="E9" s="542" t="s">
        <v>1203</v>
      </c>
      <c r="F9" s="515"/>
      <c r="G9" s="516"/>
      <c r="H9" s="97"/>
    </row>
    <row r="10" spans="1:8" ht="12.75" customHeight="1" x14ac:dyDescent="0.25">
      <c r="A10" s="94"/>
      <c r="B10" s="541"/>
      <c r="C10" s="499"/>
      <c r="D10" s="21"/>
      <c r="E10" s="92"/>
      <c r="F10" s="98"/>
      <c r="G10" s="99"/>
      <c r="H10" s="21"/>
    </row>
    <row r="11" spans="1:8" ht="25.5" customHeight="1" x14ac:dyDescent="0.25">
      <c r="A11" s="100" t="s">
        <v>40</v>
      </c>
      <c r="B11" s="101" t="s">
        <v>41</v>
      </c>
      <c r="C11" s="101" t="s">
        <v>42</v>
      </c>
      <c r="D11" s="101" t="s">
        <v>43</v>
      </c>
      <c r="E11" s="102" t="s">
        <v>44</v>
      </c>
      <c r="F11" s="102" t="s">
        <v>82</v>
      </c>
      <c r="G11" s="103" t="s">
        <v>83</v>
      </c>
      <c r="H11" s="104"/>
    </row>
    <row r="12" spans="1:8" ht="15" customHeight="1" x14ac:dyDescent="0.25">
      <c r="A12" s="105">
        <v>1</v>
      </c>
      <c r="B12" s="537" t="s">
        <v>86</v>
      </c>
      <c r="C12" s="515"/>
      <c r="D12" s="515"/>
      <c r="E12" s="515"/>
      <c r="F12" s="515"/>
      <c r="G12" s="516"/>
      <c r="H12" s="21"/>
    </row>
    <row r="13" spans="1:8" ht="12.75" customHeight="1" x14ac:dyDescent="0.25">
      <c r="A13" s="106" t="s">
        <v>7</v>
      </c>
      <c r="B13" s="107"/>
      <c r="C13" s="108" t="s">
        <v>90</v>
      </c>
      <c r="D13" s="109" t="s">
        <v>92</v>
      </c>
      <c r="E13" s="110">
        <v>8</v>
      </c>
      <c r="F13" s="110"/>
      <c r="G13" s="111">
        <f>F13*E13</f>
        <v>0</v>
      </c>
      <c r="H13" s="21"/>
    </row>
    <row r="14" spans="1:8" ht="12.75" customHeight="1" x14ac:dyDescent="0.25">
      <c r="A14" s="112">
        <v>43132</v>
      </c>
      <c r="B14" s="107"/>
      <c r="C14" s="113" t="s">
        <v>50</v>
      </c>
      <c r="D14" s="109" t="s">
        <v>95</v>
      </c>
      <c r="E14" s="110">
        <f>4*5*4*8</f>
        <v>640</v>
      </c>
      <c r="F14" s="110"/>
      <c r="G14" s="111">
        <f>F14*E14</f>
        <v>0</v>
      </c>
      <c r="H14" s="21"/>
    </row>
    <row r="15" spans="1:8" ht="12.75" customHeight="1" x14ac:dyDescent="0.25">
      <c r="A15" s="112">
        <v>43160</v>
      </c>
      <c r="B15" s="114"/>
      <c r="C15" s="108" t="s">
        <v>90</v>
      </c>
      <c r="D15" s="115" t="s">
        <v>99</v>
      </c>
      <c r="E15" s="110">
        <v>8</v>
      </c>
      <c r="F15" s="116"/>
      <c r="G15" s="111">
        <f>F15*E15</f>
        <v>0</v>
      </c>
      <c r="H15" s="21"/>
    </row>
    <row r="16" spans="1:8" ht="12.75" customHeight="1" x14ac:dyDescent="0.25">
      <c r="A16" s="112">
        <v>43191</v>
      </c>
      <c r="B16" s="114"/>
      <c r="C16" s="108" t="s">
        <v>50</v>
      </c>
      <c r="D16" s="115" t="s">
        <v>101</v>
      </c>
      <c r="E16" s="117">
        <f>80*8</f>
        <v>640</v>
      </c>
      <c r="F16" s="116"/>
      <c r="G16" s="111">
        <f>E16*F16</f>
        <v>0</v>
      </c>
      <c r="H16" s="21"/>
    </row>
    <row r="17" spans="1:8" ht="18" customHeight="1" x14ac:dyDescent="0.25">
      <c r="A17" s="112">
        <v>43221</v>
      </c>
      <c r="B17" s="118"/>
      <c r="C17" s="108" t="s">
        <v>90</v>
      </c>
      <c r="D17" s="119" t="s">
        <v>102</v>
      </c>
      <c r="E17" s="110">
        <v>8</v>
      </c>
      <c r="F17" s="120"/>
      <c r="G17" s="111">
        <f>F17*E17</f>
        <v>0</v>
      </c>
      <c r="H17" s="21"/>
    </row>
    <row r="18" spans="1:8" ht="18.75" customHeight="1" x14ac:dyDescent="0.25">
      <c r="A18" s="121">
        <v>43252</v>
      </c>
      <c r="B18" s="118"/>
      <c r="C18" s="122" t="s">
        <v>50</v>
      </c>
      <c r="D18" s="119" t="s">
        <v>108</v>
      </c>
      <c r="E18" s="110">
        <f>14*30*8</f>
        <v>3360</v>
      </c>
      <c r="F18" s="120"/>
      <c r="G18" s="111">
        <f>F18*E18</f>
        <v>0</v>
      </c>
      <c r="H18" s="21"/>
    </row>
    <row r="19" spans="1:8" x14ac:dyDescent="0.25">
      <c r="A19" s="123"/>
      <c r="B19" s="124"/>
      <c r="C19" s="125"/>
      <c r="D19" s="531" t="s">
        <v>112</v>
      </c>
      <c r="E19" s="515"/>
      <c r="F19" s="516"/>
      <c r="G19" s="126">
        <f>SUM(G13:G18)</f>
        <v>0</v>
      </c>
      <c r="H19" s="21"/>
    </row>
    <row r="20" spans="1:8" ht="24.75" customHeight="1" x14ac:dyDescent="0.25">
      <c r="A20" s="127">
        <v>2</v>
      </c>
      <c r="B20" s="537" t="s">
        <v>115</v>
      </c>
      <c r="C20" s="515"/>
      <c r="D20" s="515"/>
      <c r="E20" s="515"/>
      <c r="F20" s="515"/>
      <c r="G20" s="516"/>
      <c r="H20" s="21"/>
    </row>
    <row r="21" spans="1:8" ht="24.75" customHeight="1" x14ac:dyDescent="0.25">
      <c r="A21" s="112">
        <v>43102</v>
      </c>
      <c r="B21" s="114"/>
      <c r="C21" s="108" t="s">
        <v>118</v>
      </c>
      <c r="D21" s="115" t="s">
        <v>119</v>
      </c>
      <c r="E21" s="128">
        <v>7000</v>
      </c>
      <c r="F21" s="116"/>
      <c r="G21" s="111">
        <f>E21*F21</f>
        <v>0</v>
      </c>
      <c r="H21" s="21"/>
    </row>
    <row r="22" spans="1:8" ht="12.75" customHeight="1" x14ac:dyDescent="0.25">
      <c r="A22" s="112">
        <v>43133</v>
      </c>
      <c r="B22" s="118"/>
      <c r="C22" s="122" t="s">
        <v>67</v>
      </c>
      <c r="D22" s="119" t="s">
        <v>122</v>
      </c>
      <c r="E22" s="120">
        <f>8*35</f>
        <v>280</v>
      </c>
      <c r="F22" s="120"/>
      <c r="G22" s="111">
        <f>F22*E22</f>
        <v>0</v>
      </c>
      <c r="H22" s="129"/>
    </row>
    <row r="23" spans="1:8" ht="12.75" customHeight="1" x14ac:dyDescent="0.25">
      <c r="A23" s="112">
        <v>43161</v>
      </c>
      <c r="B23" s="114"/>
      <c r="C23" s="108" t="s">
        <v>48</v>
      </c>
      <c r="D23" s="109" t="s">
        <v>124</v>
      </c>
      <c r="E23" s="110">
        <v>40</v>
      </c>
      <c r="F23" s="116"/>
      <c r="G23" s="111">
        <f>E23*F23</f>
        <v>0</v>
      </c>
      <c r="H23" s="130"/>
    </row>
    <row r="24" spans="1:8" ht="24.75" customHeight="1" x14ac:dyDescent="0.25">
      <c r="A24" s="112">
        <v>43192</v>
      </c>
      <c r="B24" s="114"/>
      <c r="C24" s="108" t="s">
        <v>48</v>
      </c>
      <c r="D24" s="115" t="s">
        <v>128</v>
      </c>
      <c r="E24" s="117">
        <v>30</v>
      </c>
      <c r="F24" s="110"/>
      <c r="G24" s="111">
        <f>E24*F24</f>
        <v>0</v>
      </c>
      <c r="H24" s="21"/>
    </row>
    <row r="25" spans="1:8" ht="24" customHeight="1" x14ac:dyDescent="0.25">
      <c r="A25" s="112">
        <v>43222</v>
      </c>
      <c r="B25" s="107"/>
      <c r="C25" s="113" t="s">
        <v>48</v>
      </c>
      <c r="D25" s="109" t="s">
        <v>130</v>
      </c>
      <c r="E25" s="110">
        <v>12</v>
      </c>
      <c r="F25" s="110"/>
      <c r="G25" s="111">
        <f>E25*F25</f>
        <v>0</v>
      </c>
      <c r="H25" s="21"/>
    </row>
    <row r="26" spans="1:8" ht="24" customHeight="1" x14ac:dyDescent="0.25">
      <c r="A26" s="112">
        <v>43253</v>
      </c>
      <c r="B26" s="107"/>
      <c r="C26" s="113" t="s">
        <v>50</v>
      </c>
      <c r="D26" s="109" t="s">
        <v>131</v>
      </c>
      <c r="E26" s="116">
        <f>3*8*3</f>
        <v>72</v>
      </c>
      <c r="F26" s="110"/>
      <c r="G26" s="111">
        <f>E26*F26</f>
        <v>0</v>
      </c>
      <c r="H26" s="21"/>
    </row>
    <row r="27" spans="1:8" x14ac:dyDescent="0.25">
      <c r="A27" s="123"/>
      <c r="B27" s="124"/>
      <c r="C27" s="125"/>
      <c r="D27" s="531" t="s">
        <v>112</v>
      </c>
      <c r="E27" s="515"/>
      <c r="F27" s="516"/>
      <c r="G27" s="126">
        <f>SUM(G21:G26)</f>
        <v>0</v>
      </c>
      <c r="H27" s="21"/>
    </row>
    <row r="28" spans="1:8" x14ac:dyDescent="0.25">
      <c r="A28" s="127">
        <v>3</v>
      </c>
      <c r="B28" s="537" t="s">
        <v>134</v>
      </c>
      <c r="C28" s="515"/>
      <c r="D28" s="515"/>
      <c r="E28" s="515"/>
      <c r="F28" s="515"/>
      <c r="G28" s="516"/>
      <c r="H28" s="21"/>
    </row>
    <row r="29" spans="1:8" ht="25.5" customHeight="1" x14ac:dyDescent="0.25">
      <c r="A29" s="112">
        <v>43103</v>
      </c>
      <c r="B29" s="114"/>
      <c r="C29" s="108" t="s">
        <v>56</v>
      </c>
      <c r="D29" s="115" t="s">
        <v>135</v>
      </c>
      <c r="E29" s="110">
        <v>40</v>
      </c>
      <c r="F29" s="116"/>
      <c r="G29" s="111">
        <f t="shared" ref="G29:G36" si="0">E29*F29</f>
        <v>0</v>
      </c>
      <c r="H29" s="21"/>
    </row>
    <row r="30" spans="1:8" ht="12.75" customHeight="1" x14ac:dyDescent="0.25">
      <c r="A30" s="112">
        <v>43134</v>
      </c>
      <c r="B30" s="114"/>
      <c r="C30" s="108" t="s">
        <v>67</v>
      </c>
      <c r="D30" s="115" t="s">
        <v>136</v>
      </c>
      <c r="E30" s="116">
        <f>(410*0.05)*1.3</f>
        <v>26.650000000000002</v>
      </c>
      <c r="F30" s="116"/>
      <c r="G30" s="111">
        <f t="shared" si="0"/>
        <v>0</v>
      </c>
      <c r="H30" s="21"/>
    </row>
    <row r="31" spans="1:8" ht="25.5" customHeight="1" x14ac:dyDescent="0.25">
      <c r="A31" s="112">
        <v>43162</v>
      </c>
      <c r="B31" s="114"/>
      <c r="C31" s="108"/>
      <c r="D31" s="115" t="s">
        <v>137</v>
      </c>
      <c r="E31" s="116">
        <f>((E30/6)*100)*15</f>
        <v>6662.5000000000009</v>
      </c>
      <c r="F31" s="116"/>
      <c r="G31" s="111">
        <f t="shared" si="0"/>
        <v>0</v>
      </c>
      <c r="H31" s="131" t="s">
        <v>139</v>
      </c>
    </row>
    <row r="32" spans="1:8" ht="12.75" customHeight="1" x14ac:dyDescent="0.25">
      <c r="A32" s="112">
        <v>43193</v>
      </c>
      <c r="B32" s="114"/>
      <c r="C32" s="108" t="s">
        <v>48</v>
      </c>
      <c r="D32" s="115" t="s">
        <v>140</v>
      </c>
      <c r="E32" s="116">
        <v>6</v>
      </c>
      <c r="F32" s="116"/>
      <c r="G32" s="111">
        <f t="shared" si="0"/>
        <v>0</v>
      </c>
      <c r="H32" s="21"/>
    </row>
    <row r="33" spans="1:8" ht="12.75" customHeight="1" x14ac:dyDescent="0.25">
      <c r="A33" s="112">
        <v>43223</v>
      </c>
      <c r="B33" s="114"/>
      <c r="C33" s="108" t="s">
        <v>56</v>
      </c>
      <c r="D33" s="115" t="s">
        <v>141</v>
      </c>
      <c r="E33" s="116">
        <f>30</f>
        <v>30</v>
      </c>
      <c r="F33" s="116"/>
      <c r="G33" s="111">
        <f t="shared" si="0"/>
        <v>0</v>
      </c>
      <c r="H33" s="21"/>
    </row>
    <row r="34" spans="1:8" x14ac:dyDescent="0.25">
      <c r="A34" s="112">
        <v>43254</v>
      </c>
      <c r="B34" s="107"/>
      <c r="C34" s="132" t="s">
        <v>56</v>
      </c>
      <c r="D34" s="109" t="s">
        <v>142</v>
      </c>
      <c r="E34" s="110">
        <v>24</v>
      </c>
      <c r="F34" s="110"/>
      <c r="G34" s="111">
        <f t="shared" si="0"/>
        <v>0</v>
      </c>
      <c r="H34" s="21"/>
    </row>
    <row r="35" spans="1:8" x14ac:dyDescent="0.25">
      <c r="A35" s="112">
        <v>43284</v>
      </c>
      <c r="B35" s="107"/>
      <c r="C35" s="108" t="s">
        <v>97</v>
      </c>
      <c r="D35" s="109" t="s">
        <v>143</v>
      </c>
      <c r="E35" s="110">
        <v>8</v>
      </c>
      <c r="F35" s="110"/>
      <c r="G35" s="111">
        <f t="shared" si="0"/>
        <v>0</v>
      </c>
      <c r="H35" s="21"/>
    </row>
    <row r="36" spans="1:8" ht="22.5" x14ac:dyDescent="0.25">
      <c r="A36" s="112">
        <v>43315</v>
      </c>
      <c r="B36" s="107"/>
      <c r="C36" s="132" t="s">
        <v>144</v>
      </c>
      <c r="D36" s="109" t="s">
        <v>145</v>
      </c>
      <c r="E36" s="110">
        <v>6</v>
      </c>
      <c r="F36" s="110"/>
      <c r="G36" s="111">
        <f t="shared" si="0"/>
        <v>0</v>
      </c>
      <c r="H36" s="21"/>
    </row>
    <row r="37" spans="1:8" ht="15" customHeight="1" x14ac:dyDescent="0.25">
      <c r="A37" s="133"/>
      <c r="B37" s="134"/>
      <c r="C37" s="135"/>
      <c r="D37" s="533" t="s">
        <v>146</v>
      </c>
      <c r="E37" s="534"/>
      <c r="F37" s="535"/>
      <c r="G37" s="136">
        <f>SUM(G29:G36)</f>
        <v>0</v>
      </c>
      <c r="H37" s="130"/>
    </row>
    <row r="38" spans="1:8" s="163" customFormat="1" ht="12.75" customHeight="1" x14ac:dyDescent="0.25">
      <c r="A38" s="216">
        <v>4</v>
      </c>
      <c r="B38" s="558" t="s">
        <v>634</v>
      </c>
      <c r="C38" s="521"/>
      <c r="D38" s="521"/>
      <c r="E38" s="521"/>
      <c r="F38" s="521"/>
      <c r="G38" s="522"/>
      <c r="H38" s="131"/>
    </row>
    <row r="39" spans="1:8" s="163" customFormat="1" ht="66" customHeight="1" x14ac:dyDescent="0.25">
      <c r="A39" s="489" t="s">
        <v>635</v>
      </c>
      <c r="B39" s="451"/>
      <c r="C39" s="113" t="s">
        <v>97</v>
      </c>
      <c r="D39" s="412" t="s">
        <v>424</v>
      </c>
      <c r="E39" s="209">
        <f>2*2</f>
        <v>4</v>
      </c>
      <c r="F39" s="209"/>
      <c r="G39" s="111">
        <f t="shared" ref="G39:G87" si="1">F39*E39</f>
        <v>0</v>
      </c>
      <c r="H39" s="131"/>
    </row>
    <row r="40" spans="1:8" s="163" customFormat="1" ht="12.75" customHeight="1" x14ac:dyDescent="0.25">
      <c r="A40" s="489" t="s">
        <v>636</v>
      </c>
      <c r="B40" s="451"/>
      <c r="C40" s="113" t="s">
        <v>97</v>
      </c>
      <c r="D40" s="413" t="s">
        <v>506</v>
      </c>
      <c r="E40" s="209">
        <f>1*2</f>
        <v>2</v>
      </c>
      <c r="F40" s="209"/>
      <c r="G40" s="111">
        <f t="shared" si="1"/>
        <v>0</v>
      </c>
      <c r="H40" s="131"/>
    </row>
    <row r="41" spans="1:8" s="163" customFormat="1" ht="12.75" customHeight="1" x14ac:dyDescent="0.25">
      <c r="A41" s="489" t="s">
        <v>637</v>
      </c>
      <c r="B41" s="114"/>
      <c r="C41" s="113" t="s">
        <v>97</v>
      </c>
      <c r="D41" s="304" t="s">
        <v>314</v>
      </c>
      <c r="E41" s="401">
        <f>6*2</f>
        <v>12</v>
      </c>
      <c r="F41" s="263"/>
      <c r="G41" s="111">
        <f t="shared" si="1"/>
        <v>0</v>
      </c>
      <c r="H41" s="131"/>
    </row>
    <row r="42" spans="1:8" s="163" customFormat="1" ht="12.75" customHeight="1" x14ac:dyDescent="0.25">
      <c r="A42" s="489" t="s">
        <v>638</v>
      </c>
      <c r="B42" s="114"/>
      <c r="C42" s="113" t="s">
        <v>97</v>
      </c>
      <c r="D42" s="413" t="s">
        <v>507</v>
      </c>
      <c r="E42" s="209">
        <f>200*2</f>
        <v>400</v>
      </c>
      <c r="F42" s="209"/>
      <c r="G42" s="111">
        <f t="shared" si="1"/>
        <v>0</v>
      </c>
      <c r="H42" s="131"/>
    </row>
    <row r="43" spans="1:8" s="163" customFormat="1" ht="12.75" customHeight="1" x14ac:dyDescent="0.25">
      <c r="A43" s="489" t="s">
        <v>639</v>
      </c>
      <c r="B43" s="114"/>
      <c r="C43" s="113" t="s">
        <v>97</v>
      </c>
      <c r="D43" s="221" t="s">
        <v>508</v>
      </c>
      <c r="E43" s="209">
        <f>20*2</f>
        <v>40</v>
      </c>
      <c r="F43" s="209"/>
      <c r="G43" s="111">
        <f t="shared" si="1"/>
        <v>0</v>
      </c>
      <c r="H43" s="131"/>
    </row>
    <row r="44" spans="1:8" s="163" customFormat="1" ht="12.75" customHeight="1" x14ac:dyDescent="0.25">
      <c r="A44" s="489" t="s">
        <v>640</v>
      </c>
      <c r="B44" s="114"/>
      <c r="C44" s="113" t="s">
        <v>97</v>
      </c>
      <c r="D44" s="221" t="s">
        <v>509</v>
      </c>
      <c r="E44" s="209">
        <f>10*2</f>
        <v>20</v>
      </c>
      <c r="F44" s="209"/>
      <c r="G44" s="111">
        <f t="shared" si="1"/>
        <v>0</v>
      </c>
      <c r="H44" s="131"/>
    </row>
    <row r="45" spans="1:8" s="163" customFormat="1" ht="12.75" customHeight="1" x14ac:dyDescent="0.25">
      <c r="A45" s="489" t="s">
        <v>641</v>
      </c>
      <c r="B45" s="114"/>
      <c r="C45" s="113" t="s">
        <v>97</v>
      </c>
      <c r="D45" s="221" t="s">
        <v>510</v>
      </c>
      <c r="E45" s="209">
        <f>100*2</f>
        <v>200</v>
      </c>
      <c r="F45" s="209"/>
      <c r="G45" s="111">
        <f t="shared" si="1"/>
        <v>0</v>
      </c>
      <c r="H45" s="131"/>
    </row>
    <row r="46" spans="1:8" s="163" customFormat="1" ht="12.75" customHeight="1" x14ac:dyDescent="0.25">
      <c r="A46" s="489" t="s">
        <v>642</v>
      </c>
      <c r="B46" s="114"/>
      <c r="C46" s="113" t="s">
        <v>97</v>
      </c>
      <c r="D46" s="221" t="s">
        <v>511</v>
      </c>
      <c r="E46" s="209">
        <f>2*2</f>
        <v>4</v>
      </c>
      <c r="F46" s="209"/>
      <c r="G46" s="111">
        <f t="shared" si="1"/>
        <v>0</v>
      </c>
      <c r="H46" s="131"/>
    </row>
    <row r="47" spans="1:8" s="163" customFormat="1" ht="12.75" customHeight="1" x14ac:dyDescent="0.25">
      <c r="A47" s="489" t="s">
        <v>643</v>
      </c>
      <c r="B47" s="114"/>
      <c r="C47" s="113"/>
      <c r="D47" s="221" t="s">
        <v>281</v>
      </c>
      <c r="E47" s="209">
        <f>10*2</f>
        <v>20</v>
      </c>
      <c r="F47" s="209"/>
      <c r="G47" s="111">
        <f t="shared" si="1"/>
        <v>0</v>
      </c>
      <c r="H47" s="131"/>
    </row>
    <row r="48" spans="1:8" s="163" customFormat="1" ht="12.75" customHeight="1" x14ac:dyDescent="0.25">
      <c r="A48" s="489" t="s">
        <v>644</v>
      </c>
      <c r="B48" s="114"/>
      <c r="C48" s="113" t="s">
        <v>56</v>
      </c>
      <c r="D48" s="221" t="s">
        <v>512</v>
      </c>
      <c r="E48" s="209">
        <f>30*2</f>
        <v>60</v>
      </c>
      <c r="F48" s="209"/>
      <c r="G48" s="111">
        <f t="shared" si="1"/>
        <v>0</v>
      </c>
      <c r="H48" s="131"/>
    </row>
    <row r="49" spans="1:8" s="163" customFormat="1" ht="12.75" customHeight="1" x14ac:dyDescent="0.25">
      <c r="A49" s="489" t="s">
        <v>645</v>
      </c>
      <c r="B49" s="114"/>
      <c r="C49" s="113" t="s">
        <v>56</v>
      </c>
      <c r="D49" s="221" t="s">
        <v>513</v>
      </c>
      <c r="E49" s="209">
        <f>90*2</f>
        <v>180</v>
      </c>
      <c r="F49" s="209"/>
      <c r="G49" s="111">
        <f t="shared" si="1"/>
        <v>0</v>
      </c>
      <c r="H49" s="131"/>
    </row>
    <row r="50" spans="1:8" s="163" customFormat="1" ht="12.75" customHeight="1" x14ac:dyDescent="0.25">
      <c r="A50" s="489" t="s">
        <v>646</v>
      </c>
      <c r="B50" s="114"/>
      <c r="C50" s="113" t="s">
        <v>56</v>
      </c>
      <c r="D50" s="221" t="s">
        <v>514</v>
      </c>
      <c r="E50" s="209">
        <f>30*2</f>
        <v>60</v>
      </c>
      <c r="F50" s="209"/>
      <c r="G50" s="111">
        <f t="shared" si="1"/>
        <v>0</v>
      </c>
      <c r="H50" s="131"/>
    </row>
    <row r="51" spans="1:8" s="163" customFormat="1" ht="12.75" customHeight="1" x14ac:dyDescent="0.25">
      <c r="A51" s="489" t="s">
        <v>182</v>
      </c>
      <c r="B51" s="451"/>
      <c r="C51" s="113" t="s">
        <v>56</v>
      </c>
      <c r="D51" s="413" t="s">
        <v>515</v>
      </c>
      <c r="E51" s="209">
        <f>100*2</f>
        <v>200</v>
      </c>
      <c r="F51" s="209"/>
      <c r="G51" s="111">
        <f t="shared" si="1"/>
        <v>0</v>
      </c>
      <c r="H51" s="131"/>
    </row>
    <row r="52" spans="1:8" s="163" customFormat="1" ht="12.75" customHeight="1" x14ac:dyDescent="0.25">
      <c r="A52" s="489" t="s">
        <v>188</v>
      </c>
      <c r="B52" s="114"/>
      <c r="C52" s="113" t="s">
        <v>56</v>
      </c>
      <c r="D52" s="413" t="s">
        <v>516</v>
      </c>
      <c r="E52" s="209">
        <f>400*2</f>
        <v>800</v>
      </c>
      <c r="F52" s="209"/>
      <c r="G52" s="111">
        <f t="shared" si="1"/>
        <v>0</v>
      </c>
      <c r="H52" s="131"/>
    </row>
    <row r="53" spans="1:8" s="163" customFormat="1" ht="12.75" customHeight="1" x14ac:dyDescent="0.25">
      <c r="A53" s="489" t="s">
        <v>191</v>
      </c>
      <c r="B53" s="114"/>
      <c r="C53" s="113" t="s">
        <v>97</v>
      </c>
      <c r="D53" s="221" t="s">
        <v>517</v>
      </c>
      <c r="E53" s="209">
        <f>3*2</f>
        <v>6</v>
      </c>
      <c r="F53" s="209"/>
      <c r="G53" s="111">
        <f t="shared" si="1"/>
        <v>0</v>
      </c>
      <c r="H53" s="131"/>
    </row>
    <row r="54" spans="1:8" s="163" customFormat="1" ht="12.75" customHeight="1" x14ac:dyDescent="0.25">
      <c r="A54" s="489" t="s">
        <v>197</v>
      </c>
      <c r="B54" s="114"/>
      <c r="C54" s="113" t="s">
        <v>97</v>
      </c>
      <c r="D54" s="221" t="s">
        <v>518</v>
      </c>
      <c r="E54" s="209">
        <f>100*2</f>
        <v>200</v>
      </c>
      <c r="F54" s="209"/>
      <c r="G54" s="111">
        <f t="shared" si="1"/>
        <v>0</v>
      </c>
      <c r="H54" s="131"/>
    </row>
    <row r="55" spans="1:8" s="163" customFormat="1" ht="12.75" customHeight="1" x14ac:dyDescent="0.25">
      <c r="A55" s="489" t="s">
        <v>201</v>
      </c>
      <c r="B55" s="114"/>
      <c r="C55" s="113" t="s">
        <v>97</v>
      </c>
      <c r="D55" s="221" t="s">
        <v>519</v>
      </c>
      <c r="E55" s="209">
        <f>2*2</f>
        <v>4</v>
      </c>
      <c r="F55" s="209"/>
      <c r="G55" s="111">
        <f t="shared" si="1"/>
        <v>0</v>
      </c>
      <c r="H55" s="131"/>
    </row>
    <row r="56" spans="1:8" s="163" customFormat="1" ht="12.75" customHeight="1" x14ac:dyDescent="0.25">
      <c r="A56" s="489" t="s">
        <v>647</v>
      </c>
      <c r="B56" s="114"/>
      <c r="C56" s="113" t="s">
        <v>97</v>
      </c>
      <c r="D56" s="221" t="s">
        <v>520</v>
      </c>
      <c r="E56" s="209">
        <f>2*2</f>
        <v>4</v>
      </c>
      <c r="F56" s="209"/>
      <c r="G56" s="111">
        <f t="shared" si="1"/>
        <v>0</v>
      </c>
      <c r="H56" s="131"/>
    </row>
    <row r="57" spans="1:8" s="163" customFormat="1" ht="12.75" customHeight="1" x14ac:dyDescent="0.25">
      <c r="A57" s="489" t="s">
        <v>648</v>
      </c>
      <c r="B57" s="114"/>
      <c r="C57" s="113" t="s">
        <v>97</v>
      </c>
      <c r="D57" s="221" t="s">
        <v>452</v>
      </c>
      <c r="E57" s="209">
        <f>15*2</f>
        <v>30</v>
      </c>
      <c r="F57" s="209"/>
      <c r="G57" s="111">
        <f t="shared" si="1"/>
        <v>0</v>
      </c>
      <c r="H57" s="131"/>
    </row>
    <row r="58" spans="1:8" s="163" customFormat="1" ht="12.75" customHeight="1" x14ac:dyDescent="0.25">
      <c r="A58" s="489" t="s">
        <v>649</v>
      </c>
      <c r="B58" s="114"/>
      <c r="C58" s="113" t="s">
        <v>97</v>
      </c>
      <c r="D58" s="221" t="s">
        <v>455</v>
      </c>
      <c r="E58" s="209">
        <f>1*2</f>
        <v>2</v>
      </c>
      <c r="F58" s="209"/>
      <c r="G58" s="111">
        <f t="shared" si="1"/>
        <v>0</v>
      </c>
      <c r="H58" s="131"/>
    </row>
    <row r="59" spans="1:8" s="163" customFormat="1" ht="12.75" customHeight="1" x14ac:dyDescent="0.25">
      <c r="A59" s="489" t="s">
        <v>650</v>
      </c>
      <c r="B59" s="114"/>
      <c r="C59" s="113" t="s">
        <v>97</v>
      </c>
      <c r="D59" s="221" t="s">
        <v>521</v>
      </c>
      <c r="E59" s="209">
        <f>20*2</f>
        <v>40</v>
      </c>
      <c r="F59" s="209"/>
      <c r="G59" s="111">
        <f t="shared" si="1"/>
        <v>0</v>
      </c>
      <c r="H59" s="131"/>
    </row>
    <row r="60" spans="1:8" s="163" customFormat="1" ht="12.75" customHeight="1" x14ac:dyDescent="0.25">
      <c r="A60" s="489" t="s">
        <v>651</v>
      </c>
      <c r="B60" s="114"/>
      <c r="C60" s="113" t="s">
        <v>97</v>
      </c>
      <c r="D60" s="221" t="s">
        <v>522</v>
      </c>
      <c r="E60" s="209">
        <f>15*2</f>
        <v>30</v>
      </c>
      <c r="F60" s="209"/>
      <c r="G60" s="111">
        <f t="shared" si="1"/>
        <v>0</v>
      </c>
      <c r="H60" s="131"/>
    </row>
    <row r="61" spans="1:8" s="163" customFormat="1" ht="12.75" customHeight="1" x14ac:dyDescent="0.25">
      <c r="A61" s="489" t="s">
        <v>652</v>
      </c>
      <c r="B61" s="114"/>
      <c r="C61" s="113" t="s">
        <v>97</v>
      </c>
      <c r="D61" s="221" t="s">
        <v>523</v>
      </c>
      <c r="E61" s="209">
        <f>2*2</f>
        <v>4</v>
      </c>
      <c r="F61" s="209"/>
      <c r="G61" s="111">
        <f t="shared" si="1"/>
        <v>0</v>
      </c>
      <c r="H61" s="131"/>
    </row>
    <row r="62" spans="1:8" s="163" customFormat="1" ht="12.75" customHeight="1" x14ac:dyDescent="0.25">
      <c r="A62" s="489" t="s">
        <v>653</v>
      </c>
      <c r="B62" s="114"/>
      <c r="C62" s="113" t="s">
        <v>97</v>
      </c>
      <c r="D62" s="221" t="s">
        <v>524</v>
      </c>
      <c r="E62" s="209">
        <f>2*2</f>
        <v>4</v>
      </c>
      <c r="F62" s="209"/>
      <c r="G62" s="111">
        <f t="shared" si="1"/>
        <v>0</v>
      </c>
      <c r="H62" s="131"/>
    </row>
    <row r="63" spans="1:8" s="163" customFormat="1" ht="12.75" customHeight="1" x14ac:dyDescent="0.25">
      <c r="A63" s="489" t="s">
        <v>654</v>
      </c>
      <c r="B63" s="114"/>
      <c r="C63" s="113" t="s">
        <v>97</v>
      </c>
      <c r="D63" s="221" t="s">
        <v>525</v>
      </c>
      <c r="E63" s="209">
        <f>60*2</f>
        <v>120</v>
      </c>
      <c r="F63" s="209"/>
      <c r="G63" s="111">
        <f t="shared" si="1"/>
        <v>0</v>
      </c>
      <c r="H63" s="131"/>
    </row>
    <row r="64" spans="1:8" s="163" customFormat="1" ht="12.75" customHeight="1" x14ac:dyDescent="0.25">
      <c r="A64" s="489" t="s">
        <v>655</v>
      </c>
      <c r="B64" s="114"/>
      <c r="C64" s="113" t="s">
        <v>97</v>
      </c>
      <c r="D64" s="221" t="s">
        <v>526</v>
      </c>
      <c r="E64" s="209">
        <f>12*2</f>
        <v>24</v>
      </c>
      <c r="F64" s="209"/>
      <c r="G64" s="111">
        <f t="shared" si="1"/>
        <v>0</v>
      </c>
      <c r="H64" s="131"/>
    </row>
    <row r="65" spans="1:8" s="163" customFormat="1" ht="12.75" customHeight="1" x14ac:dyDescent="0.25">
      <c r="A65" s="489" t="s">
        <v>656</v>
      </c>
      <c r="B65" s="114"/>
      <c r="C65" s="113" t="s">
        <v>97</v>
      </c>
      <c r="D65" s="221" t="s">
        <v>527</v>
      </c>
      <c r="E65" s="209">
        <f>8*2</f>
        <v>16</v>
      </c>
      <c r="F65" s="209"/>
      <c r="G65" s="111">
        <f t="shared" si="1"/>
        <v>0</v>
      </c>
      <c r="H65" s="131"/>
    </row>
    <row r="66" spans="1:8" s="163" customFormat="1" ht="12.75" customHeight="1" x14ac:dyDescent="0.25">
      <c r="A66" s="489" t="s">
        <v>657</v>
      </c>
      <c r="B66" s="114"/>
      <c r="C66" s="113" t="s">
        <v>97</v>
      </c>
      <c r="D66" s="221" t="s">
        <v>528</v>
      </c>
      <c r="E66" s="209">
        <f>4*2</f>
        <v>8</v>
      </c>
      <c r="F66" s="209"/>
      <c r="G66" s="111">
        <f t="shared" si="1"/>
        <v>0</v>
      </c>
      <c r="H66" s="131"/>
    </row>
    <row r="67" spans="1:8" s="163" customFormat="1" ht="12.75" customHeight="1" x14ac:dyDescent="0.25">
      <c r="A67" s="489" t="s">
        <v>658</v>
      </c>
      <c r="B67" s="114"/>
      <c r="C67" s="113" t="s">
        <v>97</v>
      </c>
      <c r="D67" s="221" t="s">
        <v>529</v>
      </c>
      <c r="E67" s="209">
        <f>1*2</f>
        <v>2</v>
      </c>
      <c r="F67" s="209"/>
      <c r="G67" s="111">
        <f t="shared" si="1"/>
        <v>0</v>
      </c>
      <c r="H67" s="131"/>
    </row>
    <row r="68" spans="1:8" s="163" customFormat="1" ht="12.75" customHeight="1" x14ac:dyDescent="0.25">
      <c r="A68" s="489" t="s">
        <v>659</v>
      </c>
      <c r="B68" s="114"/>
      <c r="C68" s="113" t="s">
        <v>56</v>
      </c>
      <c r="D68" s="221" t="s">
        <v>530</v>
      </c>
      <c r="E68" s="209">
        <f>72*2</f>
        <v>144</v>
      </c>
      <c r="F68" s="209"/>
      <c r="G68" s="111">
        <f t="shared" si="1"/>
        <v>0</v>
      </c>
      <c r="H68" s="131"/>
    </row>
    <row r="69" spans="1:8" s="163" customFormat="1" ht="12.75" customHeight="1" x14ac:dyDescent="0.25">
      <c r="A69" s="489" t="s">
        <v>660</v>
      </c>
      <c r="B69" s="114"/>
      <c r="C69" s="113" t="s">
        <v>56</v>
      </c>
      <c r="D69" s="221" t="s">
        <v>531</v>
      </c>
      <c r="E69" s="209">
        <f>12*2</f>
        <v>24</v>
      </c>
      <c r="F69" s="209"/>
      <c r="G69" s="111">
        <f t="shared" si="1"/>
        <v>0</v>
      </c>
      <c r="H69" s="131"/>
    </row>
    <row r="70" spans="1:8" s="163" customFormat="1" ht="12.75" customHeight="1" x14ac:dyDescent="0.25">
      <c r="A70" s="489" t="s">
        <v>661</v>
      </c>
      <c r="B70" s="114"/>
      <c r="C70" s="113" t="s">
        <v>56</v>
      </c>
      <c r="D70" s="221" t="s">
        <v>532</v>
      </c>
      <c r="E70" s="209">
        <f>21*2</f>
        <v>42</v>
      </c>
      <c r="F70" s="209"/>
      <c r="G70" s="111">
        <f t="shared" si="1"/>
        <v>0</v>
      </c>
      <c r="H70" s="131"/>
    </row>
    <row r="71" spans="1:8" s="163" customFormat="1" ht="12.75" customHeight="1" x14ac:dyDescent="0.25">
      <c r="A71" s="489" t="s">
        <v>662</v>
      </c>
      <c r="B71" s="114"/>
      <c r="C71" s="113" t="s">
        <v>56</v>
      </c>
      <c r="D71" s="221" t="s">
        <v>533</v>
      </c>
      <c r="E71" s="209">
        <f>2*2</f>
        <v>4</v>
      </c>
      <c r="F71" s="209"/>
      <c r="G71" s="111">
        <f t="shared" si="1"/>
        <v>0</v>
      </c>
      <c r="H71" s="131"/>
    </row>
    <row r="72" spans="1:8" s="163" customFormat="1" ht="12.75" customHeight="1" x14ac:dyDescent="0.25">
      <c r="A72" s="489" t="s">
        <v>663</v>
      </c>
      <c r="B72" s="114"/>
      <c r="C72" s="113" t="s">
        <v>64</v>
      </c>
      <c r="D72" s="221" t="s">
        <v>534</v>
      </c>
      <c r="E72" s="209">
        <f>10*2</f>
        <v>20</v>
      </c>
      <c r="F72" s="209"/>
      <c r="G72" s="111">
        <f t="shared" si="1"/>
        <v>0</v>
      </c>
      <c r="H72" s="131"/>
    </row>
    <row r="73" spans="1:8" s="163" customFormat="1" ht="12.75" customHeight="1" x14ac:dyDescent="0.25">
      <c r="A73" s="489" t="s">
        <v>664</v>
      </c>
      <c r="B73" s="114"/>
      <c r="C73" s="113" t="s">
        <v>97</v>
      </c>
      <c r="D73" s="221" t="s">
        <v>384</v>
      </c>
      <c r="E73" s="209">
        <f>2*2</f>
        <v>4</v>
      </c>
      <c r="F73" s="209"/>
      <c r="G73" s="111">
        <f t="shared" si="1"/>
        <v>0</v>
      </c>
      <c r="H73" s="131"/>
    </row>
    <row r="74" spans="1:8" s="163" customFormat="1" ht="12.75" customHeight="1" x14ac:dyDescent="0.25">
      <c r="A74" s="489" t="s">
        <v>665</v>
      </c>
      <c r="B74" s="114"/>
      <c r="C74" s="113" t="s">
        <v>56</v>
      </c>
      <c r="D74" s="221" t="s">
        <v>385</v>
      </c>
      <c r="E74" s="209">
        <f>20*2</f>
        <v>40</v>
      </c>
      <c r="F74" s="209"/>
      <c r="G74" s="111">
        <f t="shared" si="1"/>
        <v>0</v>
      </c>
      <c r="H74" s="131"/>
    </row>
    <row r="75" spans="1:8" s="163" customFormat="1" ht="12.75" customHeight="1" x14ac:dyDescent="0.25">
      <c r="A75" s="489" t="s">
        <v>666</v>
      </c>
      <c r="B75" s="114"/>
      <c r="C75" s="113" t="s">
        <v>97</v>
      </c>
      <c r="D75" s="221" t="s">
        <v>535</v>
      </c>
      <c r="E75" s="209">
        <f>80*2</f>
        <v>160</v>
      </c>
      <c r="F75" s="209"/>
      <c r="G75" s="111">
        <f t="shared" si="1"/>
        <v>0</v>
      </c>
      <c r="H75" s="131"/>
    </row>
    <row r="76" spans="1:8" s="163" customFormat="1" ht="12.75" customHeight="1" x14ac:dyDescent="0.25">
      <c r="A76" s="489" t="s">
        <v>667</v>
      </c>
      <c r="B76" s="114"/>
      <c r="C76" s="113" t="s">
        <v>97</v>
      </c>
      <c r="D76" s="221" t="s">
        <v>536</v>
      </c>
      <c r="E76" s="209">
        <f>50*2</f>
        <v>100</v>
      </c>
      <c r="F76" s="209"/>
      <c r="G76" s="111">
        <f t="shared" si="1"/>
        <v>0</v>
      </c>
      <c r="H76" s="131"/>
    </row>
    <row r="77" spans="1:8" s="163" customFormat="1" ht="12.75" customHeight="1" x14ac:dyDescent="0.25">
      <c r="A77" s="489" t="s">
        <v>668</v>
      </c>
      <c r="B77" s="114"/>
      <c r="C77" s="113" t="s">
        <v>97</v>
      </c>
      <c r="D77" s="221" t="s">
        <v>537</v>
      </c>
      <c r="E77" s="209">
        <f>20*2</f>
        <v>40</v>
      </c>
      <c r="F77" s="209"/>
      <c r="G77" s="111">
        <f t="shared" si="1"/>
        <v>0</v>
      </c>
      <c r="H77" s="131"/>
    </row>
    <row r="78" spans="1:8" s="163" customFormat="1" ht="12.75" customHeight="1" x14ac:dyDescent="0.25">
      <c r="A78" s="489" t="s">
        <v>669</v>
      </c>
      <c r="B78" s="114"/>
      <c r="C78" s="113" t="s">
        <v>97</v>
      </c>
      <c r="D78" s="221" t="s">
        <v>538</v>
      </c>
      <c r="E78" s="209">
        <f>16*2</f>
        <v>32</v>
      </c>
      <c r="F78" s="209"/>
      <c r="G78" s="111">
        <f t="shared" si="1"/>
        <v>0</v>
      </c>
      <c r="H78" s="131"/>
    </row>
    <row r="79" spans="1:8" s="163" customFormat="1" ht="12.75" customHeight="1" x14ac:dyDescent="0.25">
      <c r="A79" s="489" t="s">
        <v>670</v>
      </c>
      <c r="B79" s="114"/>
      <c r="C79" s="113" t="s">
        <v>97</v>
      </c>
      <c r="D79" s="414" t="s">
        <v>539</v>
      </c>
      <c r="E79" s="435">
        <f>4*2</f>
        <v>8</v>
      </c>
      <c r="F79" s="435"/>
      <c r="G79" s="111">
        <f t="shared" si="1"/>
        <v>0</v>
      </c>
      <c r="H79" s="131"/>
    </row>
    <row r="80" spans="1:8" s="163" customFormat="1" ht="13.5" customHeight="1" x14ac:dyDescent="0.25">
      <c r="A80" s="489" t="s">
        <v>671</v>
      </c>
      <c r="B80" s="114"/>
      <c r="C80" s="113" t="s">
        <v>97</v>
      </c>
      <c r="D80" s="295" t="s">
        <v>540</v>
      </c>
      <c r="E80" s="435">
        <f>16*2</f>
        <v>32</v>
      </c>
      <c r="F80" s="435"/>
      <c r="G80" s="111">
        <f t="shared" si="1"/>
        <v>0</v>
      </c>
      <c r="H80" s="131"/>
    </row>
    <row r="81" spans="1:8" s="163" customFormat="1" ht="13.5" customHeight="1" x14ac:dyDescent="0.25">
      <c r="A81" s="489" t="s">
        <v>672</v>
      </c>
      <c r="B81" s="114"/>
      <c r="C81" s="113" t="s">
        <v>97</v>
      </c>
      <c r="D81" s="295" t="s">
        <v>541</v>
      </c>
      <c r="E81" s="435">
        <f>25*2</f>
        <v>50</v>
      </c>
      <c r="F81" s="435"/>
      <c r="G81" s="111">
        <f t="shared" si="1"/>
        <v>0</v>
      </c>
      <c r="H81" s="131"/>
    </row>
    <row r="82" spans="1:8" s="163" customFormat="1" ht="13.5" customHeight="1" x14ac:dyDescent="0.25">
      <c r="A82" s="489" t="s">
        <v>673</v>
      </c>
      <c r="B82" s="114"/>
      <c r="C82" s="113"/>
      <c r="D82" s="295" t="s">
        <v>542</v>
      </c>
      <c r="E82" s="435">
        <f>80*2</f>
        <v>160</v>
      </c>
      <c r="F82" s="435"/>
      <c r="G82" s="111">
        <f t="shared" si="1"/>
        <v>0</v>
      </c>
      <c r="H82" s="131"/>
    </row>
    <row r="83" spans="1:8" s="163" customFormat="1" ht="12.75" customHeight="1" x14ac:dyDescent="0.25">
      <c r="A83" s="489" t="s">
        <v>674</v>
      </c>
      <c r="B83" s="114"/>
      <c r="C83" s="113" t="s">
        <v>97</v>
      </c>
      <c r="D83" s="221" t="s">
        <v>543</v>
      </c>
      <c r="E83" s="209">
        <f>5*2</f>
        <v>10</v>
      </c>
      <c r="F83" s="209"/>
      <c r="G83" s="200">
        <f t="shared" si="1"/>
        <v>0</v>
      </c>
      <c r="H83" s="131"/>
    </row>
    <row r="84" spans="1:8" s="163" customFormat="1" ht="12.75" customHeight="1" x14ac:dyDescent="0.25">
      <c r="A84" s="489" t="s">
        <v>675</v>
      </c>
      <c r="B84" s="114"/>
      <c r="C84" s="416" t="s">
        <v>56</v>
      </c>
      <c r="D84" s="295" t="s">
        <v>544</v>
      </c>
      <c r="E84" s="435">
        <f>90*2</f>
        <v>180</v>
      </c>
      <c r="F84" s="435"/>
      <c r="G84" s="200">
        <f t="shared" si="1"/>
        <v>0</v>
      </c>
      <c r="H84" s="131"/>
    </row>
    <row r="85" spans="1:8" s="163" customFormat="1" ht="12.75" customHeight="1" x14ac:dyDescent="0.25">
      <c r="A85" s="489" t="s">
        <v>676</v>
      </c>
      <c r="B85" s="114"/>
      <c r="C85" s="113" t="s">
        <v>97</v>
      </c>
      <c r="D85" s="295" t="s">
        <v>545</v>
      </c>
      <c r="E85" s="435">
        <f>8*2</f>
        <v>16</v>
      </c>
      <c r="F85" s="435"/>
      <c r="G85" s="200">
        <f t="shared" si="1"/>
        <v>0</v>
      </c>
      <c r="H85" s="131"/>
    </row>
    <row r="86" spans="1:8" s="163" customFormat="1" ht="12.75" customHeight="1" x14ac:dyDescent="0.25">
      <c r="A86" s="489" t="s">
        <v>677</v>
      </c>
      <c r="B86" s="114"/>
      <c r="C86" s="113" t="s">
        <v>97</v>
      </c>
      <c r="D86" s="295" t="s">
        <v>546</v>
      </c>
      <c r="E86" s="418">
        <f>25*2</f>
        <v>50</v>
      </c>
      <c r="F86" s="418"/>
      <c r="G86" s="111">
        <f t="shared" si="1"/>
        <v>0</v>
      </c>
      <c r="H86" s="131"/>
    </row>
    <row r="87" spans="1:8" s="163" customFormat="1" ht="12.75" customHeight="1" x14ac:dyDescent="0.25">
      <c r="A87" s="489" t="s">
        <v>678</v>
      </c>
      <c r="B87" s="114"/>
      <c r="C87" s="113" t="s">
        <v>97</v>
      </c>
      <c r="D87" s="295" t="s">
        <v>547</v>
      </c>
      <c r="E87" s="418">
        <f>20*2</f>
        <v>40</v>
      </c>
      <c r="F87" s="418"/>
      <c r="G87" s="111">
        <f t="shared" si="1"/>
        <v>0</v>
      </c>
      <c r="H87" s="131"/>
    </row>
    <row r="88" spans="1:8" s="163" customFormat="1" ht="12.75" customHeight="1" x14ac:dyDescent="0.25">
      <c r="A88" s="453"/>
      <c r="B88" s="134"/>
      <c r="C88" s="135"/>
      <c r="D88" s="550" t="s">
        <v>112</v>
      </c>
      <c r="E88" s="551"/>
      <c r="F88" s="552"/>
      <c r="G88" s="136">
        <f>SUM(G39:G87)</f>
        <v>0</v>
      </c>
      <c r="H88" s="131"/>
    </row>
    <row r="89" spans="1:8" s="163" customFormat="1" ht="12.75" customHeight="1" x14ac:dyDescent="0.25">
      <c r="A89" s="426">
        <v>5</v>
      </c>
      <c r="B89" s="557" t="s">
        <v>631</v>
      </c>
      <c r="C89" s="521"/>
      <c r="D89" s="521"/>
      <c r="E89" s="521"/>
      <c r="F89" s="521"/>
      <c r="G89" s="522"/>
      <c r="H89" s="131"/>
    </row>
    <row r="90" spans="1:8" s="163" customFormat="1" ht="12.75" customHeight="1" x14ac:dyDescent="0.25">
      <c r="A90" s="490" t="s">
        <v>679</v>
      </c>
      <c r="B90" s="114"/>
      <c r="C90" s="113" t="s">
        <v>97</v>
      </c>
      <c r="D90" s="221" t="s">
        <v>589</v>
      </c>
      <c r="E90" s="209">
        <v>32</v>
      </c>
      <c r="F90" s="209"/>
      <c r="G90" s="402">
        <f>F90*E90</f>
        <v>0</v>
      </c>
      <c r="H90" s="131"/>
    </row>
    <row r="91" spans="1:8" s="163" customFormat="1" ht="12.75" customHeight="1" x14ac:dyDescent="0.25">
      <c r="A91" s="490" t="s">
        <v>680</v>
      </c>
      <c r="B91" s="114"/>
      <c r="C91" s="113" t="s">
        <v>97</v>
      </c>
      <c r="D91" s="221" t="s">
        <v>590</v>
      </c>
      <c r="E91" s="209">
        <v>4</v>
      </c>
      <c r="F91" s="209"/>
      <c r="G91" s="402">
        <f>F91*E91</f>
        <v>0</v>
      </c>
      <c r="H91" s="131"/>
    </row>
    <row r="92" spans="1:8" s="163" customFormat="1" ht="15" customHeight="1" x14ac:dyDescent="0.25">
      <c r="A92" s="133"/>
      <c r="B92" s="134"/>
      <c r="C92" s="135"/>
      <c r="D92" s="533" t="s">
        <v>146</v>
      </c>
      <c r="E92" s="534"/>
      <c r="F92" s="535"/>
      <c r="G92" s="136">
        <f>SUM(G90:G91)</f>
        <v>0</v>
      </c>
      <c r="H92" s="130"/>
    </row>
    <row r="93" spans="1:8" ht="18.75" customHeight="1" x14ac:dyDescent="0.25">
      <c r="A93" s="138"/>
      <c r="B93" s="139"/>
      <c r="C93" s="139"/>
      <c r="D93" s="485" t="s">
        <v>632</v>
      </c>
      <c r="E93" s="141"/>
      <c r="F93" s="142"/>
      <c r="G93" s="143">
        <f>G37+G27+G19+G88</f>
        <v>0</v>
      </c>
      <c r="H93" s="130"/>
    </row>
    <row r="94" spans="1:8" ht="18.75" customHeight="1" x14ac:dyDescent="0.25">
      <c r="A94" s="144"/>
      <c r="B94" s="145"/>
      <c r="C94" s="145"/>
      <c r="D94" s="146" t="s">
        <v>152</v>
      </c>
      <c r="E94" s="147"/>
      <c r="F94" s="148"/>
      <c r="G94" s="149">
        <f>E94*G93</f>
        <v>0</v>
      </c>
      <c r="H94" s="130"/>
    </row>
    <row r="95" spans="1:8" s="163" customFormat="1" ht="17.25" customHeight="1" x14ac:dyDescent="0.25">
      <c r="A95" s="144"/>
      <c r="B95" s="145"/>
      <c r="C95" s="145"/>
      <c r="D95" s="486" t="s">
        <v>633</v>
      </c>
      <c r="E95" s="151"/>
      <c r="F95" s="148"/>
      <c r="G95" s="149">
        <f>G92</f>
        <v>0</v>
      </c>
      <c r="H95" s="131"/>
    </row>
    <row r="96" spans="1:8" s="163" customFormat="1" ht="17.25" customHeight="1" x14ac:dyDescent="0.25">
      <c r="A96" s="144"/>
      <c r="B96" s="145"/>
      <c r="C96" s="145"/>
      <c r="D96" s="150" t="s">
        <v>621</v>
      </c>
      <c r="E96" s="147"/>
      <c r="F96" s="148"/>
      <c r="G96" s="149">
        <f>E96*G95</f>
        <v>0</v>
      </c>
      <c r="H96" s="131"/>
    </row>
    <row r="97" spans="1:8" ht="18.75" customHeight="1" x14ac:dyDescent="0.25">
      <c r="A97" s="144"/>
      <c r="B97" s="145"/>
      <c r="C97" s="145"/>
      <c r="D97" s="150" t="s">
        <v>155</v>
      </c>
      <c r="E97" s="151"/>
      <c r="F97" s="148"/>
      <c r="G97" s="149">
        <f>G93+G94+G95+G96</f>
        <v>0</v>
      </c>
      <c r="H97" s="130"/>
    </row>
    <row r="98" spans="1:8" ht="18.75" customHeight="1" x14ac:dyDescent="0.25">
      <c r="A98" s="538" t="s">
        <v>157</v>
      </c>
      <c r="B98" s="539"/>
      <c r="C98" s="539"/>
      <c r="D98" s="539"/>
      <c r="E98" s="539"/>
      <c r="F98" s="539"/>
      <c r="G98" s="540"/>
      <c r="H98" s="130"/>
    </row>
    <row r="99" spans="1:8" ht="15" customHeight="1" x14ac:dyDescent="0.25">
      <c r="A99" s="152">
        <v>6</v>
      </c>
      <c r="B99" s="532" t="s">
        <v>159</v>
      </c>
      <c r="C99" s="515"/>
      <c r="D99" s="515"/>
      <c r="E99" s="515"/>
      <c r="F99" s="515"/>
      <c r="G99" s="516"/>
      <c r="H99" s="130"/>
    </row>
    <row r="100" spans="1:8" ht="18" customHeight="1" x14ac:dyDescent="0.25">
      <c r="A100" s="153"/>
      <c r="B100" s="114"/>
      <c r="C100" s="108"/>
      <c r="D100" s="154" t="s">
        <v>160</v>
      </c>
      <c r="E100" s="155"/>
      <c r="F100" s="156"/>
      <c r="G100" s="157"/>
      <c r="H100" s="130"/>
    </row>
    <row r="101" spans="1:8" ht="26.25" x14ac:dyDescent="0.25">
      <c r="A101" s="489" t="s">
        <v>681</v>
      </c>
      <c r="B101" s="114"/>
      <c r="C101" s="108" t="s">
        <v>48</v>
      </c>
      <c r="D101" s="158" t="s">
        <v>163</v>
      </c>
      <c r="E101" s="155">
        <f>(1.39+1.43+1.43)*2.5</f>
        <v>10.625</v>
      </c>
      <c r="F101" s="156"/>
      <c r="G101" s="157">
        <f t="shared" ref="G101:G115" si="2">F101*E101</f>
        <v>0</v>
      </c>
      <c r="H101" s="130"/>
    </row>
    <row r="102" spans="1:8" ht="12.75" customHeight="1" x14ac:dyDescent="0.25">
      <c r="A102" s="489" t="s">
        <v>682</v>
      </c>
      <c r="B102" s="114"/>
      <c r="C102" s="108" t="s">
        <v>48</v>
      </c>
      <c r="D102" s="159" t="s">
        <v>165</v>
      </c>
      <c r="E102" s="160">
        <v>17</v>
      </c>
      <c r="F102" s="161"/>
      <c r="G102" s="157">
        <f t="shared" si="2"/>
        <v>0</v>
      </c>
      <c r="H102" s="130"/>
    </row>
    <row r="103" spans="1:8" ht="13.5" customHeight="1" x14ac:dyDescent="0.25">
      <c r="A103" s="489" t="s">
        <v>683</v>
      </c>
      <c r="B103" s="114"/>
      <c r="C103" s="108" t="s">
        <v>97</v>
      </c>
      <c r="D103" s="115" t="s">
        <v>166</v>
      </c>
      <c r="E103" s="160">
        <v>18</v>
      </c>
      <c r="F103" s="155"/>
      <c r="G103" s="157">
        <f t="shared" si="2"/>
        <v>0</v>
      </c>
      <c r="H103" s="130"/>
    </row>
    <row r="104" spans="1:8" ht="25.5" customHeight="1" x14ac:dyDescent="0.25">
      <c r="A104" s="489" t="s">
        <v>684</v>
      </c>
      <c r="B104" s="114"/>
      <c r="C104" s="108" t="s">
        <v>97</v>
      </c>
      <c r="D104" s="159" t="s">
        <v>167</v>
      </c>
      <c r="E104" s="162"/>
      <c r="F104" s="162"/>
      <c r="G104" s="157">
        <f t="shared" si="2"/>
        <v>0</v>
      </c>
      <c r="H104" s="130"/>
    </row>
    <row r="105" spans="1:8" ht="12.75" customHeight="1" x14ac:dyDescent="0.25">
      <c r="A105" s="489" t="s">
        <v>685</v>
      </c>
      <c r="B105" s="114"/>
      <c r="C105" s="108" t="s">
        <v>48</v>
      </c>
      <c r="D105" s="158" t="s">
        <v>168</v>
      </c>
      <c r="E105" s="155">
        <f>(3.91+5.81+2.39+0.91)</f>
        <v>13.02</v>
      </c>
      <c r="F105" s="155"/>
      <c r="G105" s="157">
        <f t="shared" si="2"/>
        <v>0</v>
      </c>
      <c r="H105" s="130"/>
    </row>
    <row r="106" spans="1:8" ht="25.5" customHeight="1" x14ac:dyDescent="0.25">
      <c r="A106" s="489" t="s">
        <v>686</v>
      </c>
      <c r="B106" s="114"/>
      <c r="C106" s="108" t="s">
        <v>67</v>
      </c>
      <c r="D106" s="158" t="s">
        <v>169</v>
      </c>
      <c r="E106" s="155">
        <f>((0.3+0.17+1.42)*18*0.05)+(4.75*0.05)</f>
        <v>1.9384999999999999</v>
      </c>
      <c r="F106" s="155"/>
      <c r="G106" s="157">
        <f t="shared" si="2"/>
        <v>0</v>
      </c>
      <c r="H106" s="130"/>
    </row>
    <row r="107" spans="1:8" ht="25.5" customHeight="1" x14ac:dyDescent="0.25">
      <c r="A107" s="489" t="s">
        <v>687</v>
      </c>
      <c r="B107" s="114"/>
      <c r="C107" s="108" t="s">
        <v>67</v>
      </c>
      <c r="D107" s="115" t="s">
        <v>170</v>
      </c>
      <c r="E107" s="156">
        <f>61.65*0.1</f>
        <v>6.165</v>
      </c>
      <c r="F107" s="156"/>
      <c r="G107" s="157">
        <f t="shared" si="2"/>
        <v>0</v>
      </c>
      <c r="H107" s="130"/>
    </row>
    <row r="108" spans="1:8" ht="25.5" customHeight="1" x14ac:dyDescent="0.25">
      <c r="A108" s="489" t="s">
        <v>688</v>
      </c>
      <c r="B108" s="114"/>
      <c r="C108" s="108" t="s">
        <v>48</v>
      </c>
      <c r="D108" s="164" t="s">
        <v>171</v>
      </c>
      <c r="E108" s="160">
        <v>850.24</v>
      </c>
      <c r="F108" s="156"/>
      <c r="G108" s="157">
        <f t="shared" si="2"/>
        <v>0</v>
      </c>
      <c r="H108" s="130"/>
    </row>
    <row r="109" spans="1:8" ht="25.5" customHeight="1" x14ac:dyDescent="0.25">
      <c r="A109" s="489" t="s">
        <v>689</v>
      </c>
      <c r="B109" s="114"/>
      <c r="C109" s="165" t="s">
        <v>67</v>
      </c>
      <c r="D109" s="115" t="s">
        <v>176</v>
      </c>
      <c r="E109" s="162">
        <f>7.56+(2.1*1.2)+34.68</f>
        <v>44.76</v>
      </c>
      <c r="F109" s="162"/>
      <c r="G109" s="157">
        <f t="shared" si="2"/>
        <v>0</v>
      </c>
      <c r="H109" s="21"/>
    </row>
    <row r="110" spans="1:8" ht="12.75" customHeight="1" x14ac:dyDescent="0.25">
      <c r="A110" s="489" t="s">
        <v>690</v>
      </c>
      <c r="B110" s="114"/>
      <c r="C110" s="165" t="s">
        <v>48</v>
      </c>
      <c r="D110" s="115" t="s">
        <v>178</v>
      </c>
      <c r="E110" s="162">
        <f>0.8*0.8*10</f>
        <v>6.4000000000000012</v>
      </c>
      <c r="F110" s="162"/>
      <c r="G110" s="157">
        <f t="shared" si="2"/>
        <v>0</v>
      </c>
      <c r="H110" s="21"/>
    </row>
    <row r="111" spans="1:8" ht="25.5" customHeight="1" x14ac:dyDescent="0.25">
      <c r="A111" s="489" t="s">
        <v>691</v>
      </c>
      <c r="B111" s="114"/>
      <c r="C111" s="165" t="s">
        <v>48</v>
      </c>
      <c r="D111" s="115" t="s">
        <v>179</v>
      </c>
      <c r="E111" s="166">
        <v>408.37</v>
      </c>
      <c r="F111" s="162"/>
      <c r="G111" s="157">
        <f t="shared" si="2"/>
        <v>0</v>
      </c>
      <c r="H111" s="21"/>
    </row>
    <row r="112" spans="1:8" ht="12.75" customHeight="1" x14ac:dyDescent="0.25">
      <c r="A112" s="489" t="s">
        <v>692</v>
      </c>
      <c r="B112" s="107"/>
      <c r="C112" s="165" t="s">
        <v>48</v>
      </c>
      <c r="D112" s="167" t="s">
        <v>49</v>
      </c>
      <c r="E112" s="168">
        <f>410.63+61.65+2.2+11.16</f>
        <v>485.64</v>
      </c>
      <c r="F112" s="168"/>
      <c r="G112" s="157">
        <f t="shared" si="2"/>
        <v>0</v>
      </c>
      <c r="H112" s="21"/>
    </row>
    <row r="113" spans="1:8" ht="12.75" customHeight="1" x14ac:dyDescent="0.25">
      <c r="A113" s="489" t="s">
        <v>238</v>
      </c>
      <c r="B113" s="170"/>
      <c r="C113" s="171" t="s">
        <v>48</v>
      </c>
      <c r="D113" s="172" t="s">
        <v>54</v>
      </c>
      <c r="E113" s="173">
        <v>285</v>
      </c>
      <c r="F113" s="174"/>
      <c r="G113" s="157">
        <f t="shared" si="2"/>
        <v>0</v>
      </c>
      <c r="H113" s="129"/>
    </row>
    <row r="114" spans="1:8" ht="12.75" customHeight="1" x14ac:dyDescent="0.25">
      <c r="A114" s="489" t="s">
        <v>240</v>
      </c>
      <c r="B114" s="170"/>
      <c r="C114" s="175" t="s">
        <v>56</v>
      </c>
      <c r="D114" s="172" t="s">
        <v>57</v>
      </c>
      <c r="E114" s="173">
        <v>20</v>
      </c>
      <c r="F114" s="174"/>
      <c r="G114" s="157">
        <f t="shared" si="2"/>
        <v>0</v>
      </c>
      <c r="H114" s="176" t="s">
        <v>139</v>
      </c>
    </row>
    <row r="115" spans="1:8" ht="12.75" customHeight="1" x14ac:dyDescent="0.25">
      <c r="A115" s="489" t="s">
        <v>243</v>
      </c>
      <c r="B115" s="170"/>
      <c r="C115" s="175" t="s">
        <v>48</v>
      </c>
      <c r="D115" s="177" t="s">
        <v>61</v>
      </c>
      <c r="E115" s="178">
        <v>3.06</v>
      </c>
      <c r="F115" s="179"/>
      <c r="G115" s="157">
        <f t="shared" si="2"/>
        <v>0</v>
      </c>
      <c r="H115" s="130"/>
    </row>
    <row r="116" spans="1:8" ht="12.75" customHeight="1" x14ac:dyDescent="0.25">
      <c r="A116" s="169"/>
      <c r="B116" s="180"/>
      <c r="C116" s="181"/>
      <c r="D116" s="182" t="s">
        <v>196</v>
      </c>
      <c r="E116" s="183"/>
      <c r="F116" s="183"/>
      <c r="G116" s="184"/>
      <c r="H116" s="185"/>
    </row>
    <row r="117" spans="1:8" ht="12.75" customHeight="1" x14ac:dyDescent="0.25">
      <c r="A117" s="491" t="s">
        <v>245</v>
      </c>
      <c r="B117" s="118"/>
      <c r="C117" s="122" t="s">
        <v>48</v>
      </c>
      <c r="D117" s="109" t="s">
        <v>63</v>
      </c>
      <c r="E117" s="120">
        <v>2.5</v>
      </c>
      <c r="F117" s="116"/>
      <c r="G117" s="186">
        <f>F117*E117</f>
        <v>0</v>
      </c>
      <c r="H117" s="185"/>
    </row>
    <row r="118" spans="1:8" ht="12.75" customHeight="1" x14ac:dyDescent="0.25">
      <c r="A118" s="491" t="s">
        <v>248</v>
      </c>
      <c r="B118" s="118"/>
      <c r="C118" s="122" t="s">
        <v>48</v>
      </c>
      <c r="D118" s="109" t="s">
        <v>74</v>
      </c>
      <c r="E118" s="120">
        <v>1.8</v>
      </c>
      <c r="F118" s="116"/>
      <c r="G118" s="186">
        <f>F118*E118</f>
        <v>0</v>
      </c>
      <c r="H118" s="185"/>
    </row>
    <row r="119" spans="1:8" ht="12.75" customHeight="1" x14ac:dyDescent="0.25">
      <c r="A119" s="187"/>
      <c r="B119" s="188"/>
      <c r="C119" s="189"/>
      <c r="D119" s="533" t="s">
        <v>112</v>
      </c>
      <c r="E119" s="534"/>
      <c r="F119" s="535"/>
      <c r="G119" s="136">
        <f>SUM(G101:G118)</f>
        <v>0</v>
      </c>
      <c r="H119" s="185"/>
    </row>
    <row r="120" spans="1:8" ht="15" customHeight="1" x14ac:dyDescent="0.25">
      <c r="A120" s="190">
        <v>7</v>
      </c>
      <c r="B120" s="546" t="s">
        <v>203</v>
      </c>
      <c r="C120" s="547"/>
      <c r="D120" s="547"/>
      <c r="E120" s="547"/>
      <c r="F120" s="547"/>
      <c r="G120" s="548"/>
      <c r="H120" s="130"/>
    </row>
    <row r="121" spans="1:8" ht="25.5" customHeight="1" x14ac:dyDescent="0.25">
      <c r="A121" s="490" t="s">
        <v>693</v>
      </c>
      <c r="B121" s="118"/>
      <c r="C121" s="165" t="s">
        <v>48</v>
      </c>
      <c r="D121" s="194" t="str">
        <f>'Composição de Custos '!D179</f>
        <v xml:space="preserve">DIVISÓRIA DUPLA EM MDF ACABAMENTO AMADEIRADO COR CLARA COM PERFIL EM AÇO E ISOLAMENTO DE LÃ DE ROCHA  </v>
      </c>
      <c r="E121" s="197">
        <f>(172-19.3-13.23)*1.05</f>
        <v>146.4435</v>
      </c>
      <c r="F121" s="197"/>
      <c r="G121" s="157">
        <f>F121*E121</f>
        <v>0</v>
      </c>
      <c r="H121" s="130"/>
    </row>
    <row r="122" spans="1:8" ht="39" x14ac:dyDescent="0.25">
      <c r="A122" s="490" t="s">
        <v>694</v>
      </c>
      <c r="B122" s="114"/>
      <c r="C122" s="113" t="s">
        <v>48</v>
      </c>
      <c r="D122" s="158" t="s">
        <v>207</v>
      </c>
      <c r="E122" s="160">
        <v>12.5</v>
      </c>
      <c r="F122" s="156"/>
      <c r="G122" s="200">
        <f>F122*E122</f>
        <v>0</v>
      </c>
      <c r="H122" s="130"/>
    </row>
    <row r="123" spans="1:8" ht="30" customHeight="1" x14ac:dyDescent="0.25">
      <c r="A123" s="490" t="s">
        <v>695</v>
      </c>
      <c r="B123" s="114"/>
      <c r="C123" s="108" t="s">
        <v>56</v>
      </c>
      <c r="D123" s="158" t="s">
        <v>209</v>
      </c>
      <c r="E123" s="160">
        <v>1.3</v>
      </c>
      <c r="F123" s="156"/>
      <c r="G123" s="200">
        <f>F123*E123</f>
        <v>0</v>
      </c>
      <c r="H123" s="130"/>
    </row>
    <row r="124" spans="1:8" ht="23.25" customHeight="1" x14ac:dyDescent="0.25">
      <c r="A124" s="490" t="s">
        <v>696</v>
      </c>
      <c r="B124" s="107"/>
      <c r="C124" s="113" t="s">
        <v>48</v>
      </c>
      <c r="D124" s="164" t="s">
        <v>211</v>
      </c>
      <c r="E124" s="160">
        <f>6.6+0.48</f>
        <v>7.08</v>
      </c>
      <c r="F124" s="209"/>
      <c r="G124" s="200">
        <f>F124*E124</f>
        <v>0</v>
      </c>
      <c r="H124" s="130"/>
    </row>
    <row r="125" spans="1:8" ht="16.5" customHeight="1" x14ac:dyDescent="0.25">
      <c r="A125" s="490" t="s">
        <v>697</v>
      </c>
      <c r="B125" s="107"/>
      <c r="C125" s="113" t="s">
        <v>42</v>
      </c>
      <c r="D125" s="164" t="s">
        <v>98</v>
      </c>
      <c r="E125" s="160">
        <v>10</v>
      </c>
      <c r="F125" s="156"/>
      <c r="G125" s="200">
        <f>F125*E125</f>
        <v>0</v>
      </c>
      <c r="H125" s="185"/>
    </row>
    <row r="126" spans="1:8" ht="15" customHeight="1" x14ac:dyDescent="0.25">
      <c r="A126" s="133"/>
      <c r="B126" s="211"/>
      <c r="C126" s="212"/>
      <c r="D126" s="553" t="s">
        <v>112</v>
      </c>
      <c r="E126" s="554"/>
      <c r="F126" s="555"/>
      <c r="G126" s="214">
        <f>SUM(G121:G125)</f>
        <v>0</v>
      </c>
      <c r="H126" s="215"/>
    </row>
    <row r="127" spans="1:8" ht="15" customHeight="1" x14ac:dyDescent="0.25">
      <c r="A127" s="216">
        <v>8</v>
      </c>
      <c r="B127" s="546" t="s">
        <v>215</v>
      </c>
      <c r="C127" s="547"/>
      <c r="D127" s="547"/>
      <c r="E127" s="547"/>
      <c r="F127" s="547"/>
      <c r="G127" s="548"/>
      <c r="H127" s="21"/>
    </row>
    <row r="128" spans="1:8" ht="12.75" customHeight="1" x14ac:dyDescent="0.25">
      <c r="A128" s="490" t="s">
        <v>698</v>
      </c>
      <c r="B128" s="217"/>
      <c r="C128" s="218" t="s">
        <v>56</v>
      </c>
      <c r="D128" s="219" t="s">
        <v>218</v>
      </c>
      <c r="E128" s="220">
        <v>28.5</v>
      </c>
      <c r="F128" s="220"/>
      <c r="G128" s="157">
        <f t="shared" ref="G128:G133" si="3">F128*E128</f>
        <v>0</v>
      </c>
      <c r="H128" s="21"/>
    </row>
    <row r="129" spans="1:8" ht="12.75" customHeight="1" x14ac:dyDescent="0.25">
      <c r="A129" s="490" t="s">
        <v>699</v>
      </c>
      <c r="B129" s="107"/>
      <c r="C129" s="113" t="s">
        <v>56</v>
      </c>
      <c r="D129" s="164" t="s">
        <v>221</v>
      </c>
      <c r="E129" s="160">
        <f>17.5*1.1</f>
        <v>19.25</v>
      </c>
      <c r="F129" s="209"/>
      <c r="G129" s="200">
        <f t="shared" si="3"/>
        <v>0</v>
      </c>
      <c r="H129" s="129"/>
    </row>
    <row r="130" spans="1:8" ht="12.75" customHeight="1" x14ac:dyDescent="0.25">
      <c r="A130" s="490" t="s">
        <v>700</v>
      </c>
      <c r="B130" s="107"/>
      <c r="C130" s="113" t="s">
        <v>97</v>
      </c>
      <c r="D130" s="164" t="s">
        <v>223</v>
      </c>
      <c r="E130" s="160">
        <v>8</v>
      </c>
      <c r="F130" s="209"/>
      <c r="G130" s="200">
        <f t="shared" si="3"/>
        <v>0</v>
      </c>
      <c r="H130" s="130"/>
    </row>
    <row r="131" spans="1:8" ht="12.75" customHeight="1" x14ac:dyDescent="0.25">
      <c r="A131" s="490" t="s">
        <v>701</v>
      </c>
      <c r="B131" s="217"/>
      <c r="C131" s="113" t="s">
        <v>97</v>
      </c>
      <c r="D131" s="219" t="s">
        <v>224</v>
      </c>
      <c r="E131" s="220">
        <v>4</v>
      </c>
      <c r="F131" s="220"/>
      <c r="G131" s="200">
        <f t="shared" si="3"/>
        <v>0</v>
      </c>
      <c r="H131" s="21"/>
    </row>
    <row r="132" spans="1:8" ht="12.75" customHeight="1" x14ac:dyDescent="0.25">
      <c r="A132" s="490" t="s">
        <v>702</v>
      </c>
      <c r="B132" s="217"/>
      <c r="C132" s="218" t="s">
        <v>97</v>
      </c>
      <c r="D132" s="219" t="s">
        <v>225</v>
      </c>
      <c r="E132" s="220">
        <v>9</v>
      </c>
      <c r="F132" s="220"/>
      <c r="G132" s="200">
        <f t="shared" si="3"/>
        <v>0</v>
      </c>
      <c r="H132" s="21"/>
    </row>
    <row r="133" spans="1:8" ht="12.75" customHeight="1" x14ac:dyDescent="0.25">
      <c r="A133" s="490" t="s">
        <v>703</v>
      </c>
      <c r="B133" s="107"/>
      <c r="C133" s="113" t="s">
        <v>97</v>
      </c>
      <c r="D133" s="221" t="s">
        <v>226</v>
      </c>
      <c r="E133" s="220">
        <v>4</v>
      </c>
      <c r="F133" s="220"/>
      <c r="G133" s="200">
        <f t="shared" si="3"/>
        <v>0</v>
      </c>
      <c r="H133" s="21"/>
    </row>
    <row r="134" spans="1:8" ht="12.75" customHeight="1" x14ac:dyDescent="0.25">
      <c r="A134" s="490" t="s">
        <v>704</v>
      </c>
      <c r="B134" s="107"/>
      <c r="C134" s="113" t="s">
        <v>97</v>
      </c>
      <c r="D134" s="221" t="s">
        <v>227</v>
      </c>
      <c r="E134" s="220">
        <v>6</v>
      </c>
      <c r="F134" s="220"/>
      <c r="G134" s="200"/>
      <c r="H134" s="21"/>
    </row>
    <row r="135" spans="1:8" ht="12.75" customHeight="1" x14ac:dyDescent="0.25">
      <c r="A135" s="490" t="s">
        <v>705</v>
      </c>
      <c r="B135" s="107"/>
      <c r="C135" s="113" t="s">
        <v>97</v>
      </c>
      <c r="D135" s="221" t="s">
        <v>230</v>
      </c>
      <c r="E135" s="220">
        <v>8</v>
      </c>
      <c r="F135" s="220"/>
      <c r="G135" s="157">
        <f t="shared" ref="G135:G144" si="4">F135*E135</f>
        <v>0</v>
      </c>
      <c r="H135" s="21"/>
    </row>
    <row r="136" spans="1:8" ht="12.75" customHeight="1" x14ac:dyDescent="0.25">
      <c r="A136" s="490" t="s">
        <v>706</v>
      </c>
      <c r="B136" s="107"/>
      <c r="C136" s="113" t="s">
        <v>97</v>
      </c>
      <c r="D136" s="222" t="s">
        <v>232</v>
      </c>
      <c r="E136" s="209">
        <v>7</v>
      </c>
      <c r="F136" s="160"/>
      <c r="G136" s="157">
        <f t="shared" si="4"/>
        <v>0</v>
      </c>
      <c r="H136" s="21"/>
    </row>
    <row r="137" spans="1:8" ht="15" customHeight="1" x14ac:dyDescent="0.25">
      <c r="A137" s="490" t="s">
        <v>707</v>
      </c>
      <c r="B137" s="107"/>
      <c r="C137" s="113" t="s">
        <v>97</v>
      </c>
      <c r="D137" s="164" t="s">
        <v>233</v>
      </c>
      <c r="E137" s="160">
        <v>7</v>
      </c>
      <c r="F137" s="160"/>
      <c r="G137" s="157">
        <f t="shared" si="4"/>
        <v>0</v>
      </c>
      <c r="H137" s="21"/>
    </row>
    <row r="138" spans="1:8" ht="12.75" customHeight="1" x14ac:dyDescent="0.25">
      <c r="A138" s="490" t="s">
        <v>708</v>
      </c>
      <c r="B138" s="107"/>
      <c r="C138" s="113" t="s">
        <v>56</v>
      </c>
      <c r="D138" s="164" t="s">
        <v>234</v>
      </c>
      <c r="E138" s="160">
        <v>32</v>
      </c>
      <c r="F138" s="160"/>
      <c r="G138" s="157">
        <f t="shared" si="4"/>
        <v>0</v>
      </c>
      <c r="H138" s="21"/>
    </row>
    <row r="139" spans="1:8" ht="12.75" customHeight="1" x14ac:dyDescent="0.25">
      <c r="A139" s="490" t="s">
        <v>709</v>
      </c>
      <c r="B139" s="107"/>
      <c r="C139" s="113" t="s">
        <v>56</v>
      </c>
      <c r="D139" s="109" t="s">
        <v>235</v>
      </c>
      <c r="E139" s="160">
        <v>28</v>
      </c>
      <c r="F139" s="223"/>
      <c r="G139" s="157">
        <f t="shared" si="4"/>
        <v>0</v>
      </c>
      <c r="H139" s="21"/>
    </row>
    <row r="140" spans="1:8" ht="12.75" customHeight="1" x14ac:dyDescent="0.25">
      <c r="A140" s="490" t="s">
        <v>336</v>
      </c>
      <c r="B140" s="107"/>
      <c r="C140" s="113" t="s">
        <v>97</v>
      </c>
      <c r="D140" s="109" t="s">
        <v>239</v>
      </c>
      <c r="E140" s="160">
        <v>2</v>
      </c>
      <c r="F140" s="223"/>
      <c r="G140" s="157">
        <f t="shared" si="4"/>
        <v>0</v>
      </c>
      <c r="H140" s="21"/>
    </row>
    <row r="141" spans="1:8" ht="12.75" customHeight="1" x14ac:dyDescent="0.25">
      <c r="A141" s="490" t="s">
        <v>341</v>
      </c>
      <c r="B141" s="107"/>
      <c r="C141" s="113" t="s">
        <v>97</v>
      </c>
      <c r="D141" s="109" t="s">
        <v>241</v>
      </c>
      <c r="E141" s="160">
        <v>12</v>
      </c>
      <c r="F141" s="209"/>
      <c r="G141" s="157">
        <f t="shared" si="4"/>
        <v>0</v>
      </c>
      <c r="H141" s="21"/>
    </row>
    <row r="142" spans="1:8" ht="12.75" customHeight="1" x14ac:dyDescent="0.25">
      <c r="A142" s="490" t="s">
        <v>347</v>
      </c>
      <c r="B142" s="107"/>
      <c r="C142" s="113" t="s">
        <v>56</v>
      </c>
      <c r="D142" s="109" t="s">
        <v>244</v>
      </c>
      <c r="E142" s="160">
        <v>24</v>
      </c>
      <c r="F142" s="209"/>
      <c r="G142" s="157">
        <f t="shared" si="4"/>
        <v>0</v>
      </c>
      <c r="H142" s="21"/>
    </row>
    <row r="143" spans="1:8" ht="27" customHeight="1" x14ac:dyDescent="0.25">
      <c r="A143" s="490" t="s">
        <v>349</v>
      </c>
      <c r="B143" s="107"/>
      <c r="C143" s="113" t="s">
        <v>97</v>
      </c>
      <c r="D143" s="109" t="s">
        <v>246</v>
      </c>
      <c r="E143" s="223">
        <v>7</v>
      </c>
      <c r="F143" s="223"/>
      <c r="G143" s="157">
        <f t="shared" si="4"/>
        <v>0</v>
      </c>
      <c r="H143" s="21"/>
    </row>
    <row r="144" spans="1:8" ht="12.75" customHeight="1" x14ac:dyDescent="0.25">
      <c r="A144" s="490" t="s">
        <v>353</v>
      </c>
      <c r="B144" s="107"/>
      <c r="C144" s="113" t="s">
        <v>97</v>
      </c>
      <c r="D144" s="109" t="s">
        <v>249</v>
      </c>
      <c r="E144" s="160">
        <v>1</v>
      </c>
      <c r="F144" s="160"/>
      <c r="G144" s="157">
        <f t="shared" si="4"/>
        <v>0</v>
      </c>
      <c r="H144" s="21"/>
    </row>
    <row r="145" spans="1:8" ht="12.75" customHeight="1" x14ac:dyDescent="0.25">
      <c r="A145" s="490" t="s">
        <v>356</v>
      </c>
      <c r="B145" s="107"/>
      <c r="C145" s="113" t="s">
        <v>97</v>
      </c>
      <c r="D145" s="164" t="s">
        <v>250</v>
      </c>
      <c r="E145" s="160">
        <v>2</v>
      </c>
      <c r="F145" s="209"/>
      <c r="G145" s="157">
        <f>E145*F145</f>
        <v>0</v>
      </c>
      <c r="H145" s="130"/>
    </row>
    <row r="146" spans="1:8" ht="12.75" customHeight="1" x14ac:dyDescent="0.25">
      <c r="A146" s="490" t="s">
        <v>358</v>
      </c>
      <c r="B146" s="107"/>
      <c r="C146" s="113" t="s">
        <v>97</v>
      </c>
      <c r="D146" s="227" t="s">
        <v>251</v>
      </c>
      <c r="E146" s="229">
        <v>7</v>
      </c>
      <c r="F146" s="229"/>
      <c r="G146" s="111">
        <f>F146*E146</f>
        <v>0</v>
      </c>
      <c r="H146" s="21"/>
    </row>
    <row r="147" spans="1:8" ht="15" customHeight="1" x14ac:dyDescent="0.25">
      <c r="A147" s="133"/>
      <c r="B147" s="230"/>
      <c r="C147" s="231"/>
      <c r="D147" s="525" t="s">
        <v>146</v>
      </c>
      <c r="E147" s="526"/>
      <c r="F147" s="527"/>
      <c r="G147" s="233">
        <f>SUM(G128:G146)</f>
        <v>0</v>
      </c>
      <c r="H147" s="130"/>
    </row>
    <row r="148" spans="1:8" ht="12.75" customHeight="1" x14ac:dyDescent="0.25">
      <c r="A148" s="216">
        <v>9</v>
      </c>
      <c r="B148" s="546" t="s">
        <v>254</v>
      </c>
      <c r="C148" s="547"/>
      <c r="D148" s="547"/>
      <c r="E148" s="547"/>
      <c r="F148" s="547"/>
      <c r="G148" s="548"/>
      <c r="H148" s="130"/>
    </row>
    <row r="149" spans="1:8" ht="12.75" customHeight="1" x14ac:dyDescent="0.25">
      <c r="A149" s="489" t="s">
        <v>710</v>
      </c>
      <c r="B149" s="107"/>
      <c r="C149" s="113" t="s">
        <v>97</v>
      </c>
      <c r="D149" s="234" t="s">
        <v>255</v>
      </c>
      <c r="E149" s="160">
        <v>1</v>
      </c>
      <c r="F149" s="220"/>
      <c r="G149" s="157">
        <f>E149*F149</f>
        <v>0</v>
      </c>
      <c r="H149" s="130"/>
    </row>
    <row r="150" spans="1:8" ht="12.75" customHeight="1" x14ac:dyDescent="0.25">
      <c r="A150" s="489" t="s">
        <v>711</v>
      </c>
      <c r="B150" s="107"/>
      <c r="C150" s="113" t="s">
        <v>97</v>
      </c>
      <c r="D150" s="164" t="s">
        <v>259</v>
      </c>
      <c r="E150" s="160">
        <v>1</v>
      </c>
      <c r="F150" s="209"/>
      <c r="G150" s="157">
        <f>E150*F150</f>
        <v>0</v>
      </c>
      <c r="H150" s="130"/>
    </row>
    <row r="151" spans="1:8" ht="12.75" customHeight="1" x14ac:dyDescent="0.25">
      <c r="A151" s="489" t="s">
        <v>712</v>
      </c>
      <c r="B151" s="107"/>
      <c r="C151" s="235" t="s">
        <v>56</v>
      </c>
      <c r="D151" s="227" t="s">
        <v>260</v>
      </c>
      <c r="E151" s="229">
        <v>18</v>
      </c>
      <c r="F151" s="229"/>
      <c r="G151" s="111">
        <f>F151*E151</f>
        <v>0</v>
      </c>
      <c r="H151" s="21"/>
    </row>
    <row r="152" spans="1:8" ht="12.75" customHeight="1" x14ac:dyDescent="0.25">
      <c r="A152" s="489" t="s">
        <v>713</v>
      </c>
      <c r="B152" s="107"/>
      <c r="C152" s="113" t="s">
        <v>97</v>
      </c>
      <c r="D152" s="109" t="s">
        <v>261</v>
      </c>
      <c r="E152" s="166">
        <v>4</v>
      </c>
      <c r="F152" s="166"/>
      <c r="G152" s="111">
        <f>F152*E152</f>
        <v>0</v>
      </c>
      <c r="H152" s="21"/>
    </row>
    <row r="153" spans="1:8" ht="12.75" customHeight="1" x14ac:dyDescent="0.25">
      <c r="A153" s="489" t="s">
        <v>714</v>
      </c>
      <c r="B153" s="107"/>
      <c r="C153" s="113" t="s">
        <v>97</v>
      </c>
      <c r="D153" s="109" t="s">
        <v>262</v>
      </c>
      <c r="E153" s="166">
        <v>4</v>
      </c>
      <c r="F153" s="166"/>
      <c r="G153" s="236">
        <f>F153*E153</f>
        <v>0</v>
      </c>
      <c r="H153" s="21"/>
    </row>
    <row r="154" spans="1:8" ht="12.75" customHeight="1" x14ac:dyDescent="0.25">
      <c r="A154" s="489" t="s">
        <v>715</v>
      </c>
      <c r="B154" s="107"/>
      <c r="C154" s="113" t="s">
        <v>97</v>
      </c>
      <c r="D154" s="109" t="s">
        <v>263</v>
      </c>
      <c r="E154" s="237">
        <v>4</v>
      </c>
      <c r="F154" s="166"/>
      <c r="G154" s="236">
        <f>F154*E153</f>
        <v>0</v>
      </c>
      <c r="H154" s="21"/>
    </row>
    <row r="155" spans="1:8" ht="12.75" customHeight="1" x14ac:dyDescent="0.25">
      <c r="A155" s="489" t="s">
        <v>716</v>
      </c>
      <c r="B155" s="107"/>
      <c r="C155" s="113" t="s">
        <v>97</v>
      </c>
      <c r="D155" s="109" t="s">
        <v>266</v>
      </c>
      <c r="E155" s="166">
        <v>12</v>
      </c>
      <c r="F155" s="166"/>
      <c r="G155" s="236">
        <f>F155*E155</f>
        <v>0</v>
      </c>
      <c r="H155" s="21"/>
    </row>
    <row r="156" spans="1:8" ht="12.75" customHeight="1" x14ac:dyDescent="0.25">
      <c r="A156" s="489" t="s">
        <v>717</v>
      </c>
      <c r="B156" s="107"/>
      <c r="C156" s="113" t="s">
        <v>97</v>
      </c>
      <c r="D156" s="109" t="s">
        <v>267</v>
      </c>
      <c r="E156" s="166">
        <v>22</v>
      </c>
      <c r="F156" s="166"/>
      <c r="G156" s="111">
        <f>F156*E156</f>
        <v>0</v>
      </c>
      <c r="H156" s="21"/>
    </row>
    <row r="157" spans="1:8" ht="12.75" customHeight="1" x14ac:dyDescent="0.25">
      <c r="A157" s="489" t="s">
        <v>718</v>
      </c>
      <c r="B157" s="107"/>
      <c r="C157" s="113" t="s">
        <v>97</v>
      </c>
      <c r="D157" s="238" t="s">
        <v>268</v>
      </c>
      <c r="E157" s="229">
        <v>2</v>
      </c>
      <c r="F157" s="229"/>
      <c r="G157" s="111">
        <f>F157*E157</f>
        <v>0</v>
      </c>
      <c r="H157" s="21"/>
    </row>
    <row r="158" spans="1:8" ht="12.75" customHeight="1" x14ac:dyDescent="0.25">
      <c r="A158" s="489" t="s">
        <v>719</v>
      </c>
      <c r="B158" s="107"/>
      <c r="C158" s="113" t="s">
        <v>48</v>
      </c>
      <c r="D158" s="234" t="s">
        <v>269</v>
      </c>
      <c r="E158" s="160">
        <v>43.5</v>
      </c>
      <c r="F158" s="220"/>
      <c r="G158" s="157">
        <f>E158*F158</f>
        <v>0</v>
      </c>
      <c r="H158" s="130"/>
    </row>
    <row r="159" spans="1:8" ht="12.75" customHeight="1" x14ac:dyDescent="0.25">
      <c r="A159" s="112"/>
      <c r="B159" s="107"/>
      <c r="C159" s="113"/>
      <c r="D159" s="239" t="s">
        <v>270</v>
      </c>
      <c r="E159" s="160"/>
      <c r="F159" s="209"/>
      <c r="G159" s="157"/>
      <c r="H159" s="130"/>
    </row>
    <row r="160" spans="1:8" ht="12.75" customHeight="1" x14ac:dyDescent="0.25">
      <c r="A160" s="489" t="s">
        <v>720</v>
      </c>
      <c r="B160" s="107"/>
      <c r="C160" s="113" t="s">
        <v>97</v>
      </c>
      <c r="D160" s="164" t="s">
        <v>273</v>
      </c>
      <c r="E160" s="160">
        <v>12</v>
      </c>
      <c r="F160" s="209"/>
      <c r="G160" s="157">
        <f>E160*F160</f>
        <v>0</v>
      </c>
      <c r="H160" s="130"/>
    </row>
    <row r="161" spans="1:8" ht="12.75" customHeight="1" x14ac:dyDescent="0.25">
      <c r="A161" s="489" t="s">
        <v>721</v>
      </c>
      <c r="B161" s="107"/>
      <c r="C161" s="241" t="s">
        <v>56</v>
      </c>
      <c r="D161" s="227" t="s">
        <v>274</v>
      </c>
      <c r="E161" s="229">
        <v>60</v>
      </c>
      <c r="F161" s="229"/>
      <c r="G161" s="111">
        <f t="shared" ref="G161:G178" si="5">F161*E161</f>
        <v>0</v>
      </c>
      <c r="H161" s="21"/>
    </row>
    <row r="162" spans="1:8" ht="12.75" customHeight="1" x14ac:dyDescent="0.25">
      <c r="A162" s="489" t="s">
        <v>438</v>
      </c>
      <c r="B162" s="107"/>
      <c r="C162" s="242" t="s">
        <v>56</v>
      </c>
      <c r="D162" s="244" t="s">
        <v>277</v>
      </c>
      <c r="E162" s="246">
        <v>120</v>
      </c>
      <c r="F162" s="247"/>
      <c r="G162" s="111">
        <f t="shared" si="5"/>
        <v>0</v>
      </c>
      <c r="H162" s="129"/>
    </row>
    <row r="163" spans="1:8" ht="12.75" customHeight="1" x14ac:dyDescent="0.25">
      <c r="A163" s="489" t="s">
        <v>722</v>
      </c>
      <c r="B163" s="107"/>
      <c r="C163" s="242" t="s">
        <v>56</v>
      </c>
      <c r="D163" s="244" t="s">
        <v>277</v>
      </c>
      <c r="E163" s="246">
        <v>120</v>
      </c>
      <c r="F163" s="247"/>
      <c r="G163" s="111">
        <f t="shared" si="5"/>
        <v>0</v>
      </c>
      <c r="H163" s="129"/>
    </row>
    <row r="164" spans="1:8" ht="12.75" customHeight="1" x14ac:dyDescent="0.25">
      <c r="A164" s="489" t="s">
        <v>723</v>
      </c>
      <c r="B164" s="107"/>
      <c r="C164" s="242" t="s">
        <v>56</v>
      </c>
      <c r="D164" s="244" t="s">
        <v>277</v>
      </c>
      <c r="E164" s="246">
        <v>120</v>
      </c>
      <c r="F164" s="247"/>
      <c r="G164" s="111">
        <f t="shared" si="5"/>
        <v>0</v>
      </c>
      <c r="H164" s="129"/>
    </row>
    <row r="165" spans="1:8" ht="12.75" customHeight="1" x14ac:dyDescent="0.25">
      <c r="A165" s="489" t="s">
        <v>724</v>
      </c>
      <c r="B165" s="107"/>
      <c r="C165" s="242" t="s">
        <v>56</v>
      </c>
      <c r="D165" s="244" t="s">
        <v>280</v>
      </c>
      <c r="E165" s="246">
        <v>4</v>
      </c>
      <c r="F165" s="247"/>
      <c r="G165" s="111">
        <f t="shared" si="5"/>
        <v>0</v>
      </c>
      <c r="H165" s="129"/>
    </row>
    <row r="166" spans="1:8" ht="12.75" customHeight="1" x14ac:dyDescent="0.25">
      <c r="A166" s="489" t="s">
        <v>725</v>
      </c>
      <c r="B166" s="107"/>
      <c r="C166" s="113" t="s">
        <v>97</v>
      </c>
      <c r="D166" s="234" t="s">
        <v>281</v>
      </c>
      <c r="E166" s="160">
        <v>50</v>
      </c>
      <c r="F166" s="220"/>
      <c r="G166" s="111">
        <f t="shared" si="5"/>
        <v>0</v>
      </c>
      <c r="H166" s="129"/>
    </row>
    <row r="167" spans="1:8" ht="12.75" customHeight="1" x14ac:dyDescent="0.25">
      <c r="A167" s="489" t="s">
        <v>726</v>
      </c>
      <c r="B167" s="107"/>
      <c r="C167" s="113" t="s">
        <v>97</v>
      </c>
      <c r="D167" s="244" t="s">
        <v>283</v>
      </c>
      <c r="E167" s="246">
        <v>20</v>
      </c>
      <c r="F167" s="247"/>
      <c r="G167" s="111">
        <f t="shared" si="5"/>
        <v>0</v>
      </c>
      <c r="H167" s="129"/>
    </row>
    <row r="168" spans="1:8" ht="12.75" customHeight="1" x14ac:dyDescent="0.25">
      <c r="A168" s="489" t="s">
        <v>727</v>
      </c>
      <c r="B168" s="107"/>
      <c r="C168" s="113" t="s">
        <v>97</v>
      </c>
      <c r="D168" s="244" t="s">
        <v>284</v>
      </c>
      <c r="E168" s="246">
        <v>1</v>
      </c>
      <c r="F168" s="247"/>
      <c r="G168" s="111">
        <f t="shared" si="5"/>
        <v>0</v>
      </c>
      <c r="H168" s="129"/>
    </row>
    <row r="169" spans="1:8" ht="12.75" customHeight="1" x14ac:dyDescent="0.25">
      <c r="A169" s="489" t="s">
        <v>728</v>
      </c>
      <c r="B169" s="107"/>
      <c r="C169" s="113" t="s">
        <v>97</v>
      </c>
      <c r="D169" s="244" t="s">
        <v>285</v>
      </c>
      <c r="E169" s="246">
        <v>2</v>
      </c>
      <c r="F169" s="247"/>
      <c r="G169" s="111">
        <f t="shared" si="5"/>
        <v>0</v>
      </c>
      <c r="H169" s="129"/>
    </row>
    <row r="170" spans="1:8" ht="12.75" customHeight="1" x14ac:dyDescent="0.25">
      <c r="A170" s="489" t="s">
        <v>729</v>
      </c>
      <c r="B170" s="107"/>
      <c r="C170" s="113" t="s">
        <v>97</v>
      </c>
      <c r="D170" s="244" t="s">
        <v>286</v>
      </c>
      <c r="E170" s="246">
        <v>2</v>
      </c>
      <c r="F170" s="247"/>
      <c r="G170" s="111">
        <f t="shared" si="5"/>
        <v>0</v>
      </c>
      <c r="H170" s="129"/>
    </row>
    <row r="171" spans="1:8" ht="12.75" customHeight="1" x14ac:dyDescent="0.25">
      <c r="A171" s="489" t="s">
        <v>730</v>
      </c>
      <c r="B171" s="107"/>
      <c r="C171" s="113" t="s">
        <v>97</v>
      </c>
      <c r="D171" s="234" t="s">
        <v>290</v>
      </c>
      <c r="E171" s="160">
        <v>6</v>
      </c>
      <c r="F171" s="197"/>
      <c r="G171" s="111">
        <f t="shared" si="5"/>
        <v>0</v>
      </c>
      <c r="H171" s="129"/>
    </row>
    <row r="172" spans="1:8" ht="12.75" customHeight="1" x14ac:dyDescent="0.25">
      <c r="A172" s="489" t="s">
        <v>731</v>
      </c>
      <c r="B172" s="107"/>
      <c r="C172" s="113" t="s">
        <v>97</v>
      </c>
      <c r="D172" s="234" t="s">
        <v>293</v>
      </c>
      <c r="E172" s="160">
        <v>6</v>
      </c>
      <c r="F172" s="197"/>
      <c r="G172" s="111">
        <f t="shared" si="5"/>
        <v>0</v>
      </c>
      <c r="H172" s="129"/>
    </row>
    <row r="173" spans="1:8" ht="12.75" customHeight="1" x14ac:dyDescent="0.25">
      <c r="A173" s="489" t="s">
        <v>732</v>
      </c>
      <c r="B173" s="107"/>
      <c r="C173" s="113" t="s">
        <v>97</v>
      </c>
      <c r="D173" s="234" t="s">
        <v>294</v>
      </c>
      <c r="E173" s="160">
        <v>10</v>
      </c>
      <c r="F173" s="220"/>
      <c r="G173" s="111">
        <f t="shared" si="5"/>
        <v>0</v>
      </c>
      <c r="H173" s="129"/>
    </row>
    <row r="174" spans="1:8" ht="12.75" customHeight="1" x14ac:dyDescent="0.25">
      <c r="A174" s="489" t="s">
        <v>733</v>
      </c>
      <c r="B174" s="107"/>
      <c r="C174" s="113" t="s">
        <v>56</v>
      </c>
      <c r="D174" s="234" t="s">
        <v>274</v>
      </c>
      <c r="E174" s="160">
        <v>80</v>
      </c>
      <c r="F174" s="220"/>
      <c r="G174" s="111">
        <f t="shared" si="5"/>
        <v>0</v>
      </c>
      <c r="H174" s="129"/>
    </row>
    <row r="175" spans="1:8" ht="12.75" customHeight="1" x14ac:dyDescent="0.25">
      <c r="A175" s="489" t="s">
        <v>734</v>
      </c>
      <c r="B175" s="107"/>
      <c r="C175" s="113" t="s">
        <v>97</v>
      </c>
      <c r="D175" s="234" t="s">
        <v>296</v>
      </c>
      <c r="E175" s="160">
        <v>20</v>
      </c>
      <c r="F175" s="220"/>
      <c r="G175" s="111">
        <f t="shared" si="5"/>
        <v>0</v>
      </c>
      <c r="H175" s="129"/>
    </row>
    <row r="176" spans="1:8" ht="12.75" customHeight="1" x14ac:dyDescent="0.25">
      <c r="A176" s="489" t="s">
        <v>735</v>
      </c>
      <c r="B176" s="107"/>
      <c r="C176" s="113" t="s">
        <v>97</v>
      </c>
      <c r="D176" s="234" t="s">
        <v>300</v>
      </c>
      <c r="E176" s="160">
        <v>10</v>
      </c>
      <c r="F176" s="220"/>
      <c r="G176" s="111">
        <f t="shared" si="5"/>
        <v>0</v>
      </c>
      <c r="H176" s="129"/>
    </row>
    <row r="177" spans="1:8" ht="12.75" customHeight="1" x14ac:dyDescent="0.25">
      <c r="A177" s="489" t="s">
        <v>736</v>
      </c>
      <c r="B177" s="107"/>
      <c r="C177" s="113" t="s">
        <v>97</v>
      </c>
      <c r="D177" s="234" t="s">
        <v>302</v>
      </c>
      <c r="E177" s="160">
        <v>25</v>
      </c>
      <c r="F177" s="220"/>
      <c r="G177" s="111">
        <f t="shared" si="5"/>
        <v>0</v>
      </c>
      <c r="H177" s="129"/>
    </row>
    <row r="178" spans="1:8" ht="12.75" customHeight="1" x14ac:dyDescent="0.25">
      <c r="A178" s="489" t="s">
        <v>737</v>
      </c>
      <c r="B178" s="107"/>
      <c r="C178" s="242" t="s">
        <v>56</v>
      </c>
      <c r="D178" s="244" t="s">
        <v>303</v>
      </c>
      <c r="E178" s="246">
        <v>350</v>
      </c>
      <c r="F178" s="247"/>
      <c r="G178" s="111">
        <f t="shared" si="5"/>
        <v>0</v>
      </c>
      <c r="H178" s="129"/>
    </row>
    <row r="179" spans="1:8" ht="16.5" customHeight="1" x14ac:dyDescent="0.25">
      <c r="A179" s="248"/>
      <c r="B179" s="249"/>
      <c r="C179" s="250"/>
      <c r="D179" s="533" t="s">
        <v>146</v>
      </c>
      <c r="E179" s="534"/>
      <c r="F179" s="535"/>
      <c r="G179" s="254">
        <f>SUM(G149:G178)</f>
        <v>0</v>
      </c>
      <c r="H179" s="130"/>
    </row>
    <row r="180" spans="1:8" ht="12.75" customHeight="1" x14ac:dyDescent="0.25">
      <c r="A180" s="152">
        <v>10</v>
      </c>
      <c r="B180" s="528" t="s">
        <v>617</v>
      </c>
      <c r="C180" s="529"/>
      <c r="D180" s="529"/>
      <c r="E180" s="529"/>
      <c r="F180" s="529"/>
      <c r="G180" s="530"/>
      <c r="H180" s="130"/>
    </row>
    <row r="181" spans="1:8" ht="12.75" customHeight="1" x14ac:dyDescent="0.25">
      <c r="A181" s="106"/>
      <c r="B181" s="258"/>
      <c r="C181" s="259"/>
      <c r="D181" s="260" t="s">
        <v>311</v>
      </c>
      <c r="E181" s="261"/>
      <c r="F181" s="263"/>
      <c r="G181" s="200"/>
      <c r="H181" s="21"/>
    </row>
    <row r="182" spans="1:8" ht="12.75" customHeight="1" x14ac:dyDescent="0.25">
      <c r="A182" s="489" t="s">
        <v>738</v>
      </c>
      <c r="B182" s="258"/>
      <c r="C182" s="259" t="s">
        <v>97</v>
      </c>
      <c r="D182" s="268" t="s">
        <v>314</v>
      </c>
      <c r="E182" s="261">
        <v>12</v>
      </c>
      <c r="F182" s="263"/>
      <c r="G182" s="200">
        <f t="shared" ref="G182:G228" si="6">F182*E182</f>
        <v>0</v>
      </c>
      <c r="H182" s="21"/>
    </row>
    <row r="183" spans="1:8" ht="12.75" customHeight="1" x14ac:dyDescent="0.25">
      <c r="A183" s="489" t="s">
        <v>739</v>
      </c>
      <c r="B183" s="107"/>
      <c r="C183" s="113" t="s">
        <v>97</v>
      </c>
      <c r="D183" s="164" t="s">
        <v>316</v>
      </c>
      <c r="E183" s="160">
        <v>20</v>
      </c>
      <c r="F183" s="209"/>
      <c r="G183" s="200">
        <f t="shared" si="6"/>
        <v>0</v>
      </c>
      <c r="H183" s="21"/>
    </row>
    <row r="184" spans="1:8" ht="12.75" customHeight="1" x14ac:dyDescent="0.25">
      <c r="A184" s="489" t="s">
        <v>740</v>
      </c>
      <c r="B184" s="107"/>
      <c r="C184" s="113" t="s">
        <v>97</v>
      </c>
      <c r="D184" s="234" t="s">
        <v>294</v>
      </c>
      <c r="E184" s="160">
        <v>10</v>
      </c>
      <c r="F184" s="220"/>
      <c r="G184" s="200">
        <f t="shared" si="6"/>
        <v>0</v>
      </c>
      <c r="H184" s="129"/>
    </row>
    <row r="185" spans="1:8" ht="12.75" customHeight="1" x14ac:dyDescent="0.25">
      <c r="A185" s="489" t="s">
        <v>741</v>
      </c>
      <c r="B185" s="107"/>
      <c r="C185" s="113" t="s">
        <v>97</v>
      </c>
      <c r="D185" s="234" t="s">
        <v>320</v>
      </c>
      <c r="E185" s="160">
        <v>80</v>
      </c>
      <c r="F185" s="197"/>
      <c r="G185" s="200">
        <f t="shared" si="6"/>
        <v>0</v>
      </c>
      <c r="H185" s="129"/>
    </row>
    <row r="186" spans="1:8" ht="12.75" customHeight="1" x14ac:dyDescent="0.25">
      <c r="A186" s="489" t="s">
        <v>742</v>
      </c>
      <c r="B186" s="107"/>
      <c r="C186" s="113" t="s">
        <v>97</v>
      </c>
      <c r="D186" s="234" t="s">
        <v>290</v>
      </c>
      <c r="E186" s="160">
        <v>10</v>
      </c>
      <c r="F186" s="197"/>
      <c r="G186" s="200">
        <f t="shared" si="6"/>
        <v>0</v>
      </c>
      <c r="H186" s="129"/>
    </row>
    <row r="187" spans="1:8" ht="12.75" customHeight="1" x14ac:dyDescent="0.25">
      <c r="A187" s="489" t="s">
        <v>743</v>
      </c>
      <c r="B187" s="107"/>
      <c r="C187" s="113" t="s">
        <v>97</v>
      </c>
      <c r="D187" s="234" t="s">
        <v>325</v>
      </c>
      <c r="E187" s="160">
        <v>30</v>
      </c>
      <c r="F187" s="197"/>
      <c r="G187" s="200">
        <f t="shared" si="6"/>
        <v>0</v>
      </c>
      <c r="H187" s="129"/>
    </row>
    <row r="188" spans="1:8" ht="12.75" customHeight="1" x14ac:dyDescent="0.25">
      <c r="A188" s="489" t="s">
        <v>744</v>
      </c>
      <c r="B188" s="107"/>
      <c r="C188" s="113" t="s">
        <v>97</v>
      </c>
      <c r="D188" s="234" t="s">
        <v>293</v>
      </c>
      <c r="E188" s="160">
        <v>70</v>
      </c>
      <c r="F188" s="197"/>
      <c r="G188" s="200">
        <f t="shared" si="6"/>
        <v>0</v>
      </c>
      <c r="H188" s="129"/>
    </row>
    <row r="189" spans="1:8" ht="12.75" customHeight="1" x14ac:dyDescent="0.25">
      <c r="A189" s="489" t="s">
        <v>745</v>
      </c>
      <c r="B189" s="107"/>
      <c r="C189" s="113" t="s">
        <v>56</v>
      </c>
      <c r="D189" s="234" t="s">
        <v>274</v>
      </c>
      <c r="E189" s="160">
        <v>50</v>
      </c>
      <c r="F189" s="220"/>
      <c r="G189" s="200">
        <f t="shared" si="6"/>
        <v>0</v>
      </c>
      <c r="H189" s="129"/>
    </row>
    <row r="190" spans="1:8" ht="12.75" customHeight="1" x14ac:dyDescent="0.25">
      <c r="A190" s="489" t="s">
        <v>746</v>
      </c>
      <c r="B190" s="107"/>
      <c r="C190" s="113" t="s">
        <v>97</v>
      </c>
      <c r="D190" s="234" t="s">
        <v>300</v>
      </c>
      <c r="E190" s="160">
        <v>10</v>
      </c>
      <c r="F190" s="220"/>
      <c r="G190" s="200">
        <f t="shared" si="6"/>
        <v>0</v>
      </c>
      <c r="H190" s="129"/>
    </row>
    <row r="191" spans="1:8" ht="12.75" customHeight="1" x14ac:dyDescent="0.25">
      <c r="A191" s="489" t="s">
        <v>747</v>
      </c>
      <c r="B191" s="107"/>
      <c r="C191" s="113" t="s">
        <v>97</v>
      </c>
      <c r="D191" s="234" t="s">
        <v>302</v>
      </c>
      <c r="E191" s="160">
        <v>25</v>
      </c>
      <c r="F191" s="220"/>
      <c r="G191" s="200">
        <f t="shared" si="6"/>
        <v>0</v>
      </c>
      <c r="H191" s="129"/>
    </row>
    <row r="192" spans="1:8" ht="12.75" customHeight="1" x14ac:dyDescent="0.25">
      <c r="A192" s="489" t="s">
        <v>748</v>
      </c>
      <c r="B192" s="107"/>
      <c r="C192" s="113" t="s">
        <v>97</v>
      </c>
      <c r="D192" s="234" t="s">
        <v>332</v>
      </c>
      <c r="E192" s="160">
        <v>230</v>
      </c>
      <c r="F192" s="220"/>
      <c r="G192" s="200">
        <f t="shared" si="6"/>
        <v>0</v>
      </c>
      <c r="H192" s="129"/>
    </row>
    <row r="193" spans="1:8" ht="12.75" customHeight="1" x14ac:dyDescent="0.25">
      <c r="A193" s="489" t="s">
        <v>749</v>
      </c>
      <c r="B193" s="107"/>
      <c r="C193" s="113" t="s">
        <v>97</v>
      </c>
      <c r="D193" s="234" t="s">
        <v>296</v>
      </c>
      <c r="E193" s="160">
        <v>40</v>
      </c>
      <c r="F193" s="220"/>
      <c r="G193" s="200">
        <f t="shared" si="6"/>
        <v>0</v>
      </c>
      <c r="H193" s="129"/>
    </row>
    <row r="194" spans="1:8" ht="12.75" customHeight="1" x14ac:dyDescent="0.25">
      <c r="A194" s="489" t="s">
        <v>457</v>
      </c>
      <c r="B194" s="107"/>
      <c r="C194" s="113" t="s">
        <v>97</v>
      </c>
      <c r="D194" s="234" t="s">
        <v>338</v>
      </c>
      <c r="E194" s="160">
        <v>104</v>
      </c>
      <c r="F194" s="220"/>
      <c r="G194" s="200">
        <f t="shared" si="6"/>
        <v>0</v>
      </c>
      <c r="H194" s="129"/>
    </row>
    <row r="195" spans="1:8" ht="12.75" customHeight="1" x14ac:dyDescent="0.25">
      <c r="A195" s="489" t="s">
        <v>750</v>
      </c>
      <c r="B195" s="107"/>
      <c r="C195" s="108"/>
      <c r="D195" s="234" t="s">
        <v>343</v>
      </c>
      <c r="E195" s="160">
        <v>40</v>
      </c>
      <c r="F195" s="220"/>
      <c r="G195" s="200">
        <f t="shared" si="6"/>
        <v>0</v>
      </c>
      <c r="H195" s="129"/>
    </row>
    <row r="196" spans="1:8" ht="12.75" customHeight="1" x14ac:dyDescent="0.25">
      <c r="A196" s="489" t="s">
        <v>751</v>
      </c>
      <c r="B196" s="107"/>
      <c r="C196" s="113" t="s">
        <v>56</v>
      </c>
      <c r="D196" s="234" t="s">
        <v>348</v>
      </c>
      <c r="E196" s="160">
        <v>400</v>
      </c>
      <c r="F196" s="220"/>
      <c r="G196" s="200">
        <f t="shared" si="6"/>
        <v>0</v>
      </c>
      <c r="H196" s="129"/>
    </row>
    <row r="197" spans="1:8" ht="12.75" customHeight="1" x14ac:dyDescent="0.25">
      <c r="A197" s="489" t="s">
        <v>752</v>
      </c>
      <c r="B197" s="107"/>
      <c r="C197" s="113" t="s">
        <v>56</v>
      </c>
      <c r="D197" s="234" t="s">
        <v>350</v>
      </c>
      <c r="E197" s="160">
        <v>65</v>
      </c>
      <c r="F197" s="220"/>
      <c r="G197" s="200">
        <f t="shared" si="6"/>
        <v>0</v>
      </c>
      <c r="H197" s="129"/>
    </row>
    <row r="198" spans="1:8" ht="12.75" customHeight="1" x14ac:dyDescent="0.25">
      <c r="A198" s="489" t="s">
        <v>753</v>
      </c>
      <c r="B198" s="107"/>
      <c r="C198" s="113" t="s">
        <v>97</v>
      </c>
      <c r="D198" s="234" t="s">
        <v>354</v>
      </c>
      <c r="E198" s="160">
        <v>10</v>
      </c>
      <c r="F198" s="220"/>
      <c r="G198" s="200">
        <f t="shared" si="6"/>
        <v>0</v>
      </c>
      <c r="H198" s="129"/>
    </row>
    <row r="199" spans="1:8" ht="12.75" customHeight="1" x14ac:dyDescent="0.25">
      <c r="A199" s="489" t="s">
        <v>754</v>
      </c>
      <c r="B199" s="107"/>
      <c r="C199" s="113" t="s">
        <v>97</v>
      </c>
      <c r="D199" s="234" t="s">
        <v>357</v>
      </c>
      <c r="E199" s="160">
        <v>65</v>
      </c>
      <c r="F199" s="220"/>
      <c r="G199" s="200">
        <f t="shared" si="6"/>
        <v>0</v>
      </c>
      <c r="H199" s="129"/>
    </row>
    <row r="200" spans="1:8" ht="12.75" customHeight="1" x14ac:dyDescent="0.25">
      <c r="A200" s="489" t="s">
        <v>755</v>
      </c>
      <c r="B200" s="107"/>
      <c r="C200" s="113" t="s">
        <v>97</v>
      </c>
      <c r="D200" s="234" t="s">
        <v>359</v>
      </c>
      <c r="E200" s="160">
        <v>30</v>
      </c>
      <c r="F200" s="220"/>
      <c r="G200" s="200">
        <f t="shared" si="6"/>
        <v>0</v>
      </c>
      <c r="H200" s="129"/>
    </row>
    <row r="201" spans="1:8" ht="12.75" customHeight="1" x14ac:dyDescent="0.25">
      <c r="A201" s="489" t="s">
        <v>756</v>
      </c>
      <c r="B201" s="107"/>
      <c r="C201" s="113" t="s">
        <v>97</v>
      </c>
      <c r="D201" s="234" t="s">
        <v>360</v>
      </c>
      <c r="E201" s="160">
        <v>4</v>
      </c>
      <c r="F201" s="220"/>
      <c r="G201" s="200">
        <f t="shared" si="6"/>
        <v>0</v>
      </c>
      <c r="H201" s="129"/>
    </row>
    <row r="202" spans="1:8" ht="12.75" customHeight="1" x14ac:dyDescent="0.25">
      <c r="A202" s="489" t="s">
        <v>757</v>
      </c>
      <c r="B202" s="107"/>
      <c r="C202" s="113" t="s">
        <v>97</v>
      </c>
      <c r="D202" s="234" t="s">
        <v>361</v>
      </c>
      <c r="E202" s="160">
        <v>8</v>
      </c>
      <c r="F202" s="220"/>
      <c r="G202" s="200">
        <f t="shared" si="6"/>
        <v>0</v>
      </c>
      <c r="H202" s="129"/>
    </row>
    <row r="203" spans="1:8" ht="12.75" customHeight="1" x14ac:dyDescent="0.25">
      <c r="A203" s="489" t="s">
        <v>758</v>
      </c>
      <c r="B203" s="107"/>
      <c r="C203" s="113" t="s">
        <v>97</v>
      </c>
      <c r="D203" s="234" t="s">
        <v>363</v>
      </c>
      <c r="E203" s="160">
        <v>4</v>
      </c>
      <c r="F203" s="220"/>
      <c r="G203" s="200">
        <f t="shared" si="6"/>
        <v>0</v>
      </c>
      <c r="H203" s="129"/>
    </row>
    <row r="204" spans="1:8" ht="12.75" customHeight="1" x14ac:dyDescent="0.25">
      <c r="A204" s="489" t="s">
        <v>759</v>
      </c>
      <c r="B204" s="107"/>
      <c r="C204" s="113" t="s">
        <v>97</v>
      </c>
      <c r="D204" s="234" t="s">
        <v>365</v>
      </c>
      <c r="E204" s="160">
        <v>50</v>
      </c>
      <c r="F204" s="220"/>
      <c r="G204" s="200">
        <f t="shared" si="6"/>
        <v>0</v>
      </c>
      <c r="H204" s="129"/>
    </row>
    <row r="205" spans="1:8" ht="12.75" customHeight="1" x14ac:dyDescent="0.25">
      <c r="A205" s="489" t="s">
        <v>760</v>
      </c>
      <c r="B205" s="107"/>
      <c r="C205" s="113" t="s">
        <v>56</v>
      </c>
      <c r="D205" s="234" t="s">
        <v>366</v>
      </c>
      <c r="E205" s="160">
        <v>30</v>
      </c>
      <c r="F205" s="220"/>
      <c r="G205" s="200">
        <f t="shared" si="6"/>
        <v>0</v>
      </c>
      <c r="H205" s="129"/>
    </row>
    <row r="206" spans="1:8" ht="12.75" customHeight="1" x14ac:dyDescent="0.25">
      <c r="A206" s="489" t="s">
        <v>761</v>
      </c>
      <c r="B206" s="107"/>
      <c r="C206" s="113" t="s">
        <v>97</v>
      </c>
      <c r="D206" s="234" t="s">
        <v>367</v>
      </c>
      <c r="E206" s="160">
        <v>300</v>
      </c>
      <c r="F206" s="220"/>
      <c r="G206" s="200">
        <f t="shared" si="6"/>
        <v>0</v>
      </c>
      <c r="H206" s="129"/>
    </row>
    <row r="207" spans="1:8" ht="12.75" customHeight="1" x14ac:dyDescent="0.25">
      <c r="A207" s="489" t="s">
        <v>762</v>
      </c>
      <c r="B207" s="107"/>
      <c r="C207" s="113" t="s">
        <v>97</v>
      </c>
      <c r="D207" s="234" t="s">
        <v>281</v>
      </c>
      <c r="E207" s="160">
        <v>50</v>
      </c>
      <c r="F207" s="220"/>
      <c r="G207" s="200">
        <f t="shared" si="6"/>
        <v>0</v>
      </c>
      <c r="H207" s="129"/>
    </row>
    <row r="208" spans="1:8" ht="12.75" customHeight="1" x14ac:dyDescent="0.25">
      <c r="A208" s="489" t="s">
        <v>763</v>
      </c>
      <c r="B208" s="107"/>
      <c r="C208" s="113" t="s">
        <v>97</v>
      </c>
      <c r="D208" s="234" t="s">
        <v>368</v>
      </c>
      <c r="E208" s="160">
        <v>100</v>
      </c>
      <c r="F208" s="220"/>
      <c r="G208" s="200">
        <f t="shared" si="6"/>
        <v>0</v>
      </c>
      <c r="H208" s="129"/>
    </row>
    <row r="209" spans="1:8" ht="12.75" customHeight="1" x14ac:dyDescent="0.25">
      <c r="A209" s="489" t="s">
        <v>764</v>
      </c>
      <c r="B209" s="107"/>
      <c r="C209" s="113" t="s">
        <v>97</v>
      </c>
      <c r="D209" s="234" t="s">
        <v>369</v>
      </c>
      <c r="E209" s="160">
        <v>20</v>
      </c>
      <c r="F209" s="220"/>
      <c r="G209" s="200">
        <f t="shared" si="6"/>
        <v>0</v>
      </c>
      <c r="H209" s="129"/>
    </row>
    <row r="210" spans="1:8" ht="12.75" customHeight="1" x14ac:dyDescent="0.25">
      <c r="A210" s="489" t="s">
        <v>765</v>
      </c>
      <c r="B210" s="107"/>
      <c r="C210" s="113" t="s">
        <v>97</v>
      </c>
      <c r="D210" s="234" t="s">
        <v>370</v>
      </c>
      <c r="E210" s="160">
        <v>200</v>
      </c>
      <c r="F210" s="220"/>
      <c r="G210" s="200">
        <f t="shared" si="6"/>
        <v>0</v>
      </c>
      <c r="H210" s="129"/>
    </row>
    <row r="211" spans="1:8" ht="12.75" customHeight="1" x14ac:dyDescent="0.25">
      <c r="A211" s="489" t="s">
        <v>766</v>
      </c>
      <c r="B211" s="107"/>
      <c r="C211" s="113" t="s">
        <v>56</v>
      </c>
      <c r="D211" s="295" t="s">
        <v>372</v>
      </c>
      <c r="E211" s="160">
        <v>160</v>
      </c>
      <c r="F211" s="197"/>
      <c r="G211" s="200">
        <f t="shared" si="6"/>
        <v>0</v>
      </c>
      <c r="H211" s="129"/>
    </row>
    <row r="212" spans="1:8" ht="12.75" customHeight="1" x14ac:dyDescent="0.25">
      <c r="A212" s="120"/>
      <c r="B212" s="114"/>
      <c r="C212" s="108"/>
      <c r="D212" s="239" t="s">
        <v>373</v>
      </c>
      <c r="E212" s="155"/>
      <c r="F212" s="197"/>
      <c r="G212" s="200">
        <f t="shared" si="6"/>
        <v>0</v>
      </c>
      <c r="H212" s="129"/>
    </row>
    <row r="213" spans="1:8" ht="12.75" customHeight="1" x14ac:dyDescent="0.25">
      <c r="A213" s="492" t="s">
        <v>767</v>
      </c>
      <c r="B213" s="107"/>
      <c r="C213" s="113" t="s">
        <v>56</v>
      </c>
      <c r="D213" s="234" t="s">
        <v>374</v>
      </c>
      <c r="E213" s="160">
        <v>800</v>
      </c>
      <c r="F213" s="220"/>
      <c r="G213" s="200">
        <f t="shared" si="6"/>
        <v>0</v>
      </c>
      <c r="H213" s="129"/>
    </row>
    <row r="214" spans="1:8" ht="12.75" customHeight="1" x14ac:dyDescent="0.25">
      <c r="A214" s="492" t="s">
        <v>768</v>
      </c>
      <c r="B214" s="107"/>
      <c r="C214" s="113" t="s">
        <v>56</v>
      </c>
      <c r="D214" s="234" t="s">
        <v>375</v>
      </c>
      <c r="E214" s="160">
        <v>800</v>
      </c>
      <c r="F214" s="220"/>
      <c r="G214" s="200">
        <f t="shared" si="6"/>
        <v>0</v>
      </c>
      <c r="H214" s="129"/>
    </row>
    <row r="215" spans="1:8" ht="12.75" customHeight="1" x14ac:dyDescent="0.25">
      <c r="A215" s="492" t="s">
        <v>769</v>
      </c>
      <c r="B215" s="107"/>
      <c r="C215" s="113" t="s">
        <v>56</v>
      </c>
      <c r="D215" s="234" t="s">
        <v>376</v>
      </c>
      <c r="E215" s="160">
        <v>800</v>
      </c>
      <c r="F215" s="220"/>
      <c r="G215" s="200">
        <f t="shared" si="6"/>
        <v>0</v>
      </c>
      <c r="H215" s="129"/>
    </row>
    <row r="216" spans="1:8" ht="12.75" customHeight="1" x14ac:dyDescent="0.25">
      <c r="A216" s="492" t="s">
        <v>770</v>
      </c>
      <c r="B216" s="107"/>
      <c r="C216" s="113" t="s">
        <v>56</v>
      </c>
      <c r="D216" s="234" t="s">
        <v>378</v>
      </c>
      <c r="E216" s="160">
        <v>400</v>
      </c>
      <c r="F216" s="220"/>
      <c r="G216" s="200">
        <f t="shared" si="6"/>
        <v>0</v>
      </c>
      <c r="H216" s="129"/>
    </row>
    <row r="217" spans="1:8" ht="12.75" customHeight="1" x14ac:dyDescent="0.25">
      <c r="A217" s="492" t="s">
        <v>771</v>
      </c>
      <c r="B217" s="107"/>
      <c r="C217" s="113" t="s">
        <v>56</v>
      </c>
      <c r="D217" s="234" t="s">
        <v>380</v>
      </c>
      <c r="E217" s="160">
        <v>400</v>
      </c>
      <c r="F217" s="220"/>
      <c r="G217" s="200">
        <f t="shared" si="6"/>
        <v>0</v>
      </c>
      <c r="H217" s="129"/>
    </row>
    <row r="218" spans="1:8" ht="12.75" customHeight="1" x14ac:dyDescent="0.25">
      <c r="A218" s="492" t="s">
        <v>772</v>
      </c>
      <c r="B218" s="107"/>
      <c r="C218" s="113" t="s">
        <v>56</v>
      </c>
      <c r="D218" s="234" t="s">
        <v>381</v>
      </c>
      <c r="E218" s="160">
        <v>400</v>
      </c>
      <c r="F218" s="220"/>
      <c r="G218" s="200">
        <f t="shared" si="6"/>
        <v>0</v>
      </c>
      <c r="H218" s="129"/>
    </row>
    <row r="219" spans="1:8" ht="12.75" customHeight="1" x14ac:dyDescent="0.25">
      <c r="A219" s="492" t="s">
        <v>773</v>
      </c>
      <c r="B219" s="107"/>
      <c r="C219" s="113" t="s">
        <v>97</v>
      </c>
      <c r="D219" s="234" t="s">
        <v>382</v>
      </c>
      <c r="E219" s="160">
        <v>100</v>
      </c>
      <c r="F219" s="220"/>
      <c r="G219" s="200">
        <f t="shared" si="6"/>
        <v>0</v>
      </c>
      <c r="H219" s="129"/>
    </row>
    <row r="220" spans="1:8" ht="12.75" customHeight="1" x14ac:dyDescent="0.25">
      <c r="A220" s="492" t="s">
        <v>774</v>
      </c>
      <c r="B220" s="107"/>
      <c r="C220" s="113" t="s">
        <v>97</v>
      </c>
      <c r="D220" s="234" t="s">
        <v>383</v>
      </c>
      <c r="E220" s="160">
        <v>50</v>
      </c>
      <c r="F220" s="220"/>
      <c r="G220" s="200">
        <f t="shared" si="6"/>
        <v>0</v>
      </c>
      <c r="H220" s="129"/>
    </row>
    <row r="221" spans="1:8" ht="12.75" customHeight="1" x14ac:dyDescent="0.25">
      <c r="A221" s="492" t="s">
        <v>775</v>
      </c>
      <c r="B221" s="107"/>
      <c r="C221" s="113" t="s">
        <v>97</v>
      </c>
      <c r="D221" s="234" t="s">
        <v>384</v>
      </c>
      <c r="E221" s="160">
        <v>20</v>
      </c>
      <c r="F221" s="220"/>
      <c r="G221" s="200">
        <f t="shared" si="6"/>
        <v>0</v>
      </c>
      <c r="H221" s="129"/>
    </row>
    <row r="222" spans="1:8" ht="12.75" customHeight="1" x14ac:dyDescent="0.25">
      <c r="A222" s="492" t="s">
        <v>776</v>
      </c>
      <c r="B222" s="107"/>
      <c r="C222" s="113" t="s">
        <v>56</v>
      </c>
      <c r="D222" s="234" t="s">
        <v>385</v>
      </c>
      <c r="E222" s="160">
        <v>20</v>
      </c>
      <c r="F222" s="220"/>
      <c r="G222" s="200">
        <f t="shared" si="6"/>
        <v>0</v>
      </c>
      <c r="H222" s="129"/>
    </row>
    <row r="223" spans="1:8" ht="12.75" customHeight="1" x14ac:dyDescent="0.25">
      <c r="A223" s="492" t="s">
        <v>777</v>
      </c>
      <c r="B223" s="107"/>
      <c r="C223" s="113" t="s">
        <v>97</v>
      </c>
      <c r="D223" s="234" t="s">
        <v>386</v>
      </c>
      <c r="E223" s="160">
        <v>10</v>
      </c>
      <c r="F223" s="220"/>
      <c r="G223" s="200">
        <f t="shared" si="6"/>
        <v>0</v>
      </c>
      <c r="H223" s="129"/>
    </row>
    <row r="224" spans="1:8" ht="12.75" customHeight="1" x14ac:dyDescent="0.25">
      <c r="A224" s="492" t="s">
        <v>778</v>
      </c>
      <c r="B224" s="107"/>
      <c r="C224" s="113" t="s">
        <v>97</v>
      </c>
      <c r="D224" s="234" t="s">
        <v>387</v>
      </c>
      <c r="E224" s="160">
        <v>5</v>
      </c>
      <c r="F224" s="220"/>
      <c r="G224" s="200">
        <f t="shared" si="6"/>
        <v>0</v>
      </c>
      <c r="H224" s="129"/>
    </row>
    <row r="225" spans="1:8" ht="12.75" customHeight="1" x14ac:dyDescent="0.25">
      <c r="A225" s="492" t="s">
        <v>779</v>
      </c>
      <c r="B225" s="107"/>
      <c r="C225" s="113" t="s">
        <v>97</v>
      </c>
      <c r="D225" s="234" t="s">
        <v>388</v>
      </c>
      <c r="E225" s="160">
        <v>8</v>
      </c>
      <c r="F225" s="220"/>
      <c r="G225" s="200">
        <f t="shared" si="6"/>
        <v>0</v>
      </c>
      <c r="H225" s="129"/>
    </row>
    <row r="226" spans="1:8" ht="12.75" customHeight="1" x14ac:dyDescent="0.25">
      <c r="A226" s="492" t="s">
        <v>780</v>
      </c>
      <c r="B226" s="107"/>
      <c r="C226" s="113" t="s">
        <v>97</v>
      </c>
      <c r="D226" s="234" t="s">
        <v>389</v>
      </c>
      <c r="E226" s="160">
        <v>60</v>
      </c>
      <c r="F226" s="220"/>
      <c r="G226" s="200">
        <f t="shared" si="6"/>
        <v>0</v>
      </c>
      <c r="H226" s="129"/>
    </row>
    <row r="227" spans="1:8" ht="12.75" customHeight="1" x14ac:dyDescent="0.25">
      <c r="A227" s="492" t="s">
        <v>781</v>
      </c>
      <c r="B227" s="107"/>
      <c r="C227" s="113" t="s">
        <v>97</v>
      </c>
      <c r="D227" s="234" t="s">
        <v>390</v>
      </c>
      <c r="E227" s="160">
        <v>20</v>
      </c>
      <c r="F227" s="220"/>
      <c r="G227" s="200">
        <f t="shared" si="6"/>
        <v>0</v>
      </c>
      <c r="H227" s="129"/>
    </row>
    <row r="228" spans="1:8" ht="12.75" customHeight="1" x14ac:dyDescent="0.25">
      <c r="A228" s="492" t="s">
        <v>782</v>
      </c>
      <c r="B228" s="107"/>
      <c r="C228" s="113" t="s">
        <v>97</v>
      </c>
      <c r="D228" s="234" t="s">
        <v>391</v>
      </c>
      <c r="E228" s="160">
        <v>6</v>
      </c>
      <c r="F228" s="220"/>
      <c r="G228" s="200">
        <f t="shared" si="6"/>
        <v>0</v>
      </c>
      <c r="H228" s="129"/>
    </row>
    <row r="229" spans="1:8" ht="12.75" customHeight="1" x14ac:dyDescent="0.25">
      <c r="A229" s="492" t="s">
        <v>783</v>
      </c>
      <c r="B229" s="107"/>
      <c r="C229" s="113" t="s">
        <v>97</v>
      </c>
      <c r="D229" s="234" t="s">
        <v>392</v>
      </c>
      <c r="E229" s="160">
        <v>12</v>
      </c>
      <c r="F229" s="220"/>
      <c r="G229" s="157">
        <f>E229*F229</f>
        <v>0</v>
      </c>
      <c r="H229" s="130"/>
    </row>
    <row r="230" spans="1:8" ht="12.75" customHeight="1" x14ac:dyDescent="0.25">
      <c r="A230" s="492" t="s">
        <v>784</v>
      </c>
      <c r="B230" s="107"/>
      <c r="C230" s="113" t="s">
        <v>97</v>
      </c>
      <c r="D230" s="164" t="s">
        <v>396</v>
      </c>
      <c r="E230" s="160">
        <v>60</v>
      </c>
      <c r="F230" s="209"/>
      <c r="G230" s="157">
        <f>E230*F230</f>
        <v>0</v>
      </c>
      <c r="H230" s="130"/>
    </row>
    <row r="231" spans="1:8" ht="12.75" customHeight="1" x14ac:dyDescent="0.25">
      <c r="A231" s="106"/>
      <c r="B231" s="114"/>
      <c r="C231" s="296"/>
      <c r="D231" s="239" t="s">
        <v>398</v>
      </c>
      <c r="E231" s="168"/>
      <c r="F231" s="168"/>
      <c r="G231" s="111"/>
      <c r="H231" s="21"/>
    </row>
    <row r="232" spans="1:8" ht="12.75" customHeight="1" x14ac:dyDescent="0.25">
      <c r="A232" s="492" t="s">
        <v>785</v>
      </c>
      <c r="B232" s="107"/>
      <c r="C232" s="113" t="s">
        <v>56</v>
      </c>
      <c r="D232" s="234" t="s">
        <v>374</v>
      </c>
      <c r="E232" s="160">
        <v>600</v>
      </c>
      <c r="F232" s="220"/>
      <c r="G232" s="111">
        <f t="shared" ref="G232:G240" si="7">F232*E232</f>
        <v>0</v>
      </c>
      <c r="H232" s="21"/>
    </row>
    <row r="233" spans="1:8" ht="12.75" customHeight="1" x14ac:dyDescent="0.25">
      <c r="A233" s="492" t="s">
        <v>786</v>
      </c>
      <c r="B233" s="107"/>
      <c r="C233" s="113" t="s">
        <v>56</v>
      </c>
      <c r="D233" s="234" t="s">
        <v>375</v>
      </c>
      <c r="E233" s="160">
        <v>600</v>
      </c>
      <c r="F233" s="220"/>
      <c r="G233" s="111">
        <f t="shared" si="7"/>
        <v>0</v>
      </c>
      <c r="H233" s="21"/>
    </row>
    <row r="234" spans="1:8" ht="12.75" customHeight="1" x14ac:dyDescent="0.25">
      <c r="A234" s="492" t="s">
        <v>787</v>
      </c>
      <c r="B234" s="107"/>
      <c r="C234" s="113" t="s">
        <v>56</v>
      </c>
      <c r="D234" s="234" t="s">
        <v>376</v>
      </c>
      <c r="E234" s="160">
        <v>600</v>
      </c>
      <c r="F234" s="220"/>
      <c r="G234" s="111">
        <f t="shared" si="7"/>
        <v>0</v>
      </c>
      <c r="H234" s="21"/>
    </row>
    <row r="235" spans="1:8" ht="12.75" customHeight="1" x14ac:dyDescent="0.25">
      <c r="A235" s="492" t="s">
        <v>788</v>
      </c>
      <c r="B235" s="107"/>
      <c r="C235" s="113" t="s">
        <v>97</v>
      </c>
      <c r="D235" s="227" t="s">
        <v>399</v>
      </c>
      <c r="E235" s="229">
        <v>65</v>
      </c>
      <c r="F235" s="229"/>
      <c r="G235" s="111">
        <f t="shared" si="7"/>
        <v>0</v>
      </c>
      <c r="H235" s="21"/>
    </row>
    <row r="236" spans="1:8" ht="12.75" customHeight="1" x14ac:dyDescent="0.25">
      <c r="A236" s="492" t="s">
        <v>789</v>
      </c>
      <c r="B236" s="107"/>
      <c r="C236" s="113" t="s">
        <v>97</v>
      </c>
      <c r="D236" s="234" t="s">
        <v>382</v>
      </c>
      <c r="E236" s="160">
        <v>20</v>
      </c>
      <c r="F236" s="220"/>
      <c r="G236" s="111">
        <f t="shared" si="7"/>
        <v>0</v>
      </c>
      <c r="H236" s="21"/>
    </row>
    <row r="237" spans="1:8" ht="12.75" customHeight="1" x14ac:dyDescent="0.25">
      <c r="A237" s="492" t="s">
        <v>790</v>
      </c>
      <c r="B237" s="107"/>
      <c r="C237" s="113" t="s">
        <v>97</v>
      </c>
      <c r="D237" s="234" t="s">
        <v>384</v>
      </c>
      <c r="E237" s="160">
        <v>10</v>
      </c>
      <c r="F237" s="220"/>
      <c r="G237" s="111">
        <f t="shared" si="7"/>
        <v>0</v>
      </c>
      <c r="H237" s="21"/>
    </row>
    <row r="238" spans="1:8" ht="12.75" customHeight="1" x14ac:dyDescent="0.25">
      <c r="A238" s="492" t="s">
        <v>791</v>
      </c>
      <c r="B238" s="107"/>
      <c r="C238" s="113" t="s">
        <v>56</v>
      </c>
      <c r="D238" s="234" t="s">
        <v>385</v>
      </c>
      <c r="E238" s="160">
        <v>10</v>
      </c>
      <c r="F238" s="220"/>
      <c r="G238" s="111">
        <f t="shared" si="7"/>
        <v>0</v>
      </c>
      <c r="H238" s="21"/>
    </row>
    <row r="239" spans="1:8" ht="12.75" customHeight="1" x14ac:dyDescent="0.25">
      <c r="A239" s="492" t="s">
        <v>792</v>
      </c>
      <c r="B239" s="107"/>
      <c r="C239" s="241" t="s">
        <v>56</v>
      </c>
      <c r="D239" s="227" t="s">
        <v>400</v>
      </c>
      <c r="E239" s="229">
        <v>40</v>
      </c>
      <c r="F239" s="229"/>
      <c r="G239" s="111">
        <f t="shared" si="7"/>
        <v>0</v>
      </c>
      <c r="H239" s="21"/>
    </row>
    <row r="240" spans="1:8" ht="12.75" customHeight="1" x14ac:dyDescent="0.25">
      <c r="A240" s="492" t="s">
        <v>793</v>
      </c>
      <c r="B240" s="107"/>
      <c r="C240" s="113" t="s">
        <v>97</v>
      </c>
      <c r="D240" s="227" t="s">
        <v>404</v>
      </c>
      <c r="E240" s="229">
        <v>1</v>
      </c>
      <c r="F240" s="168"/>
      <c r="G240" s="111">
        <f t="shared" si="7"/>
        <v>0</v>
      </c>
      <c r="H240" s="21"/>
    </row>
    <row r="241" spans="1:8" ht="12.75" customHeight="1" x14ac:dyDescent="0.25">
      <c r="A241" s="133"/>
      <c r="B241" s="249"/>
      <c r="C241" s="250"/>
      <c r="D241" s="533" t="s">
        <v>146</v>
      </c>
      <c r="E241" s="534"/>
      <c r="F241" s="535"/>
      <c r="G241" s="254">
        <f>SUM(G182:G240)</f>
        <v>0</v>
      </c>
      <c r="H241" s="130"/>
    </row>
    <row r="242" spans="1:8" ht="15.75" customHeight="1" x14ac:dyDescent="0.25">
      <c r="A242" s="216">
        <v>11</v>
      </c>
      <c r="B242" s="528" t="s">
        <v>408</v>
      </c>
      <c r="C242" s="529"/>
      <c r="D242" s="529"/>
      <c r="E242" s="529"/>
      <c r="F242" s="529"/>
      <c r="G242" s="530"/>
      <c r="H242" s="130"/>
    </row>
    <row r="243" spans="1:8" ht="12.75" customHeight="1" x14ac:dyDescent="0.25">
      <c r="A243" s="298"/>
      <c r="B243" s="299"/>
      <c r="C243" s="300"/>
      <c r="D243" s="301" t="s">
        <v>411</v>
      </c>
      <c r="E243" s="302"/>
      <c r="F243" s="302"/>
      <c r="G243" s="303"/>
      <c r="H243" s="130"/>
    </row>
    <row r="244" spans="1:8" ht="29.25" customHeight="1" x14ac:dyDescent="0.25">
      <c r="A244" s="490" t="s">
        <v>794</v>
      </c>
      <c r="B244" s="299"/>
      <c r="C244" s="300" t="s">
        <v>48</v>
      </c>
      <c r="D244" s="304" t="s">
        <v>412</v>
      </c>
      <c r="E244" s="302">
        <v>54.47</v>
      </c>
      <c r="F244" s="302"/>
      <c r="G244" s="303">
        <f>F244*E244</f>
        <v>0</v>
      </c>
      <c r="H244" s="130"/>
    </row>
    <row r="245" spans="1:8" ht="32.25" customHeight="1" x14ac:dyDescent="0.25">
      <c r="A245" s="490" t="s">
        <v>795</v>
      </c>
      <c r="B245" s="299"/>
      <c r="C245" s="300" t="s">
        <v>48</v>
      </c>
      <c r="D245" s="305" t="s">
        <v>414</v>
      </c>
      <c r="E245" s="306">
        <v>54.47</v>
      </c>
      <c r="F245" s="306"/>
      <c r="G245" s="303">
        <f>E245*F245</f>
        <v>0</v>
      </c>
      <c r="H245" s="130"/>
    </row>
    <row r="246" spans="1:8" ht="29.25" customHeight="1" x14ac:dyDescent="0.25">
      <c r="A246" s="490" t="s">
        <v>796</v>
      </c>
      <c r="B246" s="107"/>
      <c r="C246" s="300" t="s">
        <v>48</v>
      </c>
      <c r="D246" s="109" t="s">
        <v>415</v>
      </c>
      <c r="E246" s="209">
        <v>61.65</v>
      </c>
      <c r="F246" s="209"/>
      <c r="G246" s="307">
        <f>F246*E246</f>
        <v>0</v>
      </c>
      <c r="H246" s="130"/>
    </row>
    <row r="247" spans="1:8" ht="22.5" customHeight="1" x14ac:dyDescent="0.25">
      <c r="A247" s="490" t="s">
        <v>797</v>
      </c>
      <c r="B247" s="107"/>
      <c r="C247" s="300" t="s">
        <v>48</v>
      </c>
      <c r="D247" s="109" t="s">
        <v>104</v>
      </c>
      <c r="E247" s="209">
        <v>410.63</v>
      </c>
      <c r="F247" s="209"/>
      <c r="G247" s="307">
        <f>F247*E247</f>
        <v>0</v>
      </c>
      <c r="H247" s="130"/>
    </row>
    <row r="248" spans="1:8" ht="37.5" customHeight="1" x14ac:dyDescent="0.25">
      <c r="A248" s="490" t="s">
        <v>798</v>
      </c>
      <c r="B248" s="107"/>
      <c r="C248" s="300" t="s">
        <v>48</v>
      </c>
      <c r="D248" s="109" t="s">
        <v>417</v>
      </c>
      <c r="E248" s="209">
        <v>410.63</v>
      </c>
      <c r="F248" s="209"/>
      <c r="G248" s="307">
        <f>F248*E248</f>
        <v>0</v>
      </c>
      <c r="H248" s="130"/>
    </row>
    <row r="249" spans="1:8" ht="29.25" customHeight="1" x14ac:dyDescent="0.25">
      <c r="A249" s="490" t="s">
        <v>799</v>
      </c>
      <c r="B249" s="107"/>
      <c r="C249" s="300" t="s">
        <v>48</v>
      </c>
      <c r="D249" s="109" t="str">
        <f>'Composição de Custos '!D73</f>
        <v xml:space="preserve">CAMADA DE RECOBRIMENTO EM GRAUTE CIMENTICIO PARA REQUADRAÇÃO DOS DEGRAUS DA ESCADA </v>
      </c>
      <c r="E249" s="156">
        <f>9.19*1.1</f>
        <v>10.109</v>
      </c>
      <c r="F249" s="156"/>
      <c r="G249" s="307">
        <f>F249*E249</f>
        <v>0</v>
      </c>
      <c r="H249" s="130"/>
    </row>
    <row r="250" spans="1:8" ht="22.5" customHeight="1" x14ac:dyDescent="0.25">
      <c r="A250" s="298"/>
      <c r="B250" s="107"/>
      <c r="C250" s="300"/>
      <c r="D250" s="182" t="s">
        <v>421</v>
      </c>
      <c r="E250" s="156"/>
      <c r="F250" s="156"/>
      <c r="G250" s="157"/>
      <c r="H250" s="130"/>
    </row>
    <row r="251" spans="1:8" ht="12.75" customHeight="1" x14ac:dyDescent="0.25">
      <c r="A251" s="489" t="s">
        <v>800</v>
      </c>
      <c r="B251" s="107"/>
      <c r="C251" s="113" t="s">
        <v>48</v>
      </c>
      <c r="D251" s="234" t="s">
        <v>422</v>
      </c>
      <c r="E251" s="155">
        <f>166.6*1.05</f>
        <v>174.93</v>
      </c>
      <c r="F251" s="160"/>
      <c r="G251" s="157">
        <f>F251*E251</f>
        <v>0</v>
      </c>
      <c r="H251" s="130"/>
    </row>
    <row r="252" spans="1:8" ht="12.75" customHeight="1" x14ac:dyDescent="0.25">
      <c r="A252" s="489" t="s">
        <v>801</v>
      </c>
      <c r="B252" s="107"/>
      <c r="C252" s="113" t="s">
        <v>48</v>
      </c>
      <c r="D252" s="234" t="s">
        <v>114</v>
      </c>
      <c r="E252" s="160">
        <f>76.7+3.22+2.11+2.3+5.86+((1.39+1.39+0.3)*1.28)+((34.52*2)*1.28)</f>
        <v>182.50360000000001</v>
      </c>
      <c r="F252" s="155"/>
      <c r="G252" s="157">
        <f>F252*E252</f>
        <v>0</v>
      </c>
      <c r="H252" s="130"/>
    </row>
    <row r="253" spans="1:8" ht="12.75" customHeight="1" x14ac:dyDescent="0.25">
      <c r="A253" s="489" t="s">
        <v>802</v>
      </c>
      <c r="B253" s="316"/>
      <c r="C253" s="165" t="s">
        <v>48</v>
      </c>
      <c r="D253" s="219" t="s">
        <v>425</v>
      </c>
      <c r="E253" s="220">
        <v>19.100000000000001</v>
      </c>
      <c r="F253" s="197"/>
      <c r="G253" s="157">
        <f>F253*E253</f>
        <v>0</v>
      </c>
      <c r="H253" s="130"/>
    </row>
    <row r="254" spans="1:8" ht="12.75" customHeight="1" x14ac:dyDescent="0.25">
      <c r="A254" s="106"/>
      <c r="B254" s="107"/>
      <c r="C254" s="113"/>
      <c r="D254" s="182" t="s">
        <v>426</v>
      </c>
      <c r="E254" s="155"/>
      <c r="F254" s="160"/>
      <c r="G254" s="157"/>
      <c r="H254" s="185"/>
    </row>
    <row r="255" spans="1:8" ht="12.75" customHeight="1" x14ac:dyDescent="0.25">
      <c r="A255" s="489" t="s">
        <v>803</v>
      </c>
      <c r="B255" s="321"/>
      <c r="C255" s="113" t="s">
        <v>48</v>
      </c>
      <c r="D255" s="109" t="s">
        <v>428</v>
      </c>
      <c r="E255" s="160">
        <f>410.63*1.05</f>
        <v>431.16149999999999</v>
      </c>
      <c r="F255" s="160"/>
      <c r="G255" s="157">
        <f t="shared" ref="G255:G260" si="8">F255*E255</f>
        <v>0</v>
      </c>
      <c r="H255" s="185"/>
    </row>
    <row r="256" spans="1:8" ht="12.75" customHeight="1" x14ac:dyDescent="0.25">
      <c r="A256" s="489" t="s">
        <v>804</v>
      </c>
      <c r="B256" s="107"/>
      <c r="C256" s="113" t="s">
        <v>48</v>
      </c>
      <c r="D256" s="109" t="s">
        <v>125</v>
      </c>
      <c r="E256" s="160">
        <f>23.15+38.5</f>
        <v>61.65</v>
      </c>
      <c r="F256" s="160"/>
      <c r="G256" s="157">
        <f t="shared" si="8"/>
        <v>0</v>
      </c>
      <c r="H256" s="130"/>
    </row>
    <row r="257" spans="1:8" ht="12.75" customHeight="1" x14ac:dyDescent="0.25">
      <c r="A257" s="489" t="s">
        <v>805</v>
      </c>
      <c r="B257" s="107"/>
      <c r="C257" s="113" t="s">
        <v>48</v>
      </c>
      <c r="D257" s="109" t="s">
        <v>432</v>
      </c>
      <c r="E257" s="160">
        <f>7.83+4.44+6+6</f>
        <v>24.27</v>
      </c>
      <c r="F257" s="160"/>
      <c r="G257" s="157">
        <f t="shared" si="8"/>
        <v>0</v>
      </c>
      <c r="H257" s="130"/>
    </row>
    <row r="258" spans="1:8" ht="12.75" customHeight="1" x14ac:dyDescent="0.25">
      <c r="A258" s="489" t="s">
        <v>806</v>
      </c>
      <c r="B258" s="107"/>
      <c r="C258" s="113" t="s">
        <v>56</v>
      </c>
      <c r="D258" s="109" t="s">
        <v>434</v>
      </c>
      <c r="E258" s="160">
        <v>117.35</v>
      </c>
      <c r="F258" s="160"/>
      <c r="G258" s="157">
        <f t="shared" si="8"/>
        <v>0</v>
      </c>
      <c r="H258" s="130"/>
    </row>
    <row r="259" spans="1:8" ht="12.75" customHeight="1" x14ac:dyDescent="0.25">
      <c r="A259" s="489" t="s">
        <v>807</v>
      </c>
      <c r="B259" s="107"/>
      <c r="C259" s="113" t="s">
        <v>56</v>
      </c>
      <c r="D259" s="339" t="s">
        <v>436</v>
      </c>
      <c r="E259" s="160">
        <v>22.5</v>
      </c>
      <c r="F259" s="155"/>
      <c r="G259" s="157">
        <f t="shared" si="8"/>
        <v>0</v>
      </c>
      <c r="H259" s="130"/>
    </row>
    <row r="260" spans="1:8" ht="12.75" customHeight="1" x14ac:dyDescent="0.25">
      <c r="A260" s="489" t="s">
        <v>808</v>
      </c>
      <c r="B260" s="107"/>
      <c r="C260" s="113" t="s">
        <v>48</v>
      </c>
      <c r="D260" s="221" t="s">
        <v>148</v>
      </c>
      <c r="E260" s="160">
        <v>2.2000000000000002</v>
      </c>
      <c r="F260" s="155"/>
      <c r="G260" s="157">
        <f t="shared" si="8"/>
        <v>0</v>
      </c>
      <c r="H260" s="130"/>
    </row>
    <row r="261" spans="1:8" ht="13.5" customHeight="1" x14ac:dyDescent="0.25">
      <c r="A261" s="347"/>
      <c r="B261" s="249"/>
      <c r="C261" s="250"/>
      <c r="D261" s="533" t="s">
        <v>112</v>
      </c>
      <c r="E261" s="534"/>
      <c r="F261" s="535"/>
      <c r="G261" s="254">
        <f>SUM(G243:G260)</f>
        <v>0</v>
      </c>
      <c r="H261" s="21"/>
    </row>
    <row r="262" spans="1:8" ht="12.75" customHeight="1" x14ac:dyDescent="0.25">
      <c r="A262" s="216">
        <v>12</v>
      </c>
      <c r="B262" s="523" t="s">
        <v>439</v>
      </c>
      <c r="C262" s="507"/>
      <c r="D262" s="507"/>
      <c r="E262" s="507"/>
      <c r="F262" s="507"/>
      <c r="G262" s="524"/>
      <c r="H262" s="21"/>
    </row>
    <row r="263" spans="1:8" ht="31.5" customHeight="1" x14ac:dyDescent="0.25">
      <c r="A263" s="112"/>
      <c r="B263" s="107"/>
      <c r="C263" s="113"/>
      <c r="D263" s="365" t="s">
        <v>441</v>
      </c>
      <c r="E263" s="160"/>
      <c r="F263" s="160"/>
      <c r="G263" s="157"/>
      <c r="H263" s="21"/>
    </row>
    <row r="264" spans="1:8" ht="31.5" customHeight="1" x14ac:dyDescent="0.25">
      <c r="A264" s="489" t="s">
        <v>809</v>
      </c>
      <c r="B264" s="107"/>
      <c r="C264" s="113" t="s">
        <v>97</v>
      </c>
      <c r="D264" s="369" t="s">
        <v>442</v>
      </c>
      <c r="E264" s="160">
        <v>1</v>
      </c>
      <c r="F264" s="160"/>
      <c r="G264" s="157">
        <f t="shared" ref="G264:G272" si="9">F264*E264</f>
        <v>0</v>
      </c>
      <c r="H264" s="21"/>
    </row>
    <row r="265" spans="1:8" ht="38.25" customHeight="1" x14ac:dyDescent="0.25">
      <c r="A265" s="489" t="s">
        <v>810</v>
      </c>
      <c r="B265" s="107"/>
      <c r="C265" s="113" t="s">
        <v>97</v>
      </c>
      <c r="D265" s="369" t="s">
        <v>443</v>
      </c>
      <c r="E265" s="160">
        <v>10</v>
      </c>
      <c r="F265" s="155"/>
      <c r="G265" s="157">
        <f t="shared" si="9"/>
        <v>0</v>
      </c>
      <c r="H265" s="21"/>
    </row>
    <row r="266" spans="1:8" ht="38.25" customHeight="1" x14ac:dyDescent="0.25">
      <c r="A266" s="489" t="s">
        <v>811</v>
      </c>
      <c r="B266" s="107"/>
      <c r="C266" s="113" t="s">
        <v>97</v>
      </c>
      <c r="D266" s="221" t="s">
        <v>162</v>
      </c>
      <c r="E266" s="160">
        <v>5</v>
      </c>
      <c r="F266" s="155"/>
      <c r="G266" s="157">
        <f t="shared" si="9"/>
        <v>0</v>
      </c>
      <c r="H266" s="21"/>
    </row>
    <row r="267" spans="1:8" ht="30.75" customHeight="1" x14ac:dyDescent="0.25">
      <c r="A267" s="489" t="s">
        <v>812</v>
      </c>
      <c r="B267" s="107"/>
      <c r="C267" s="113" t="s">
        <v>97</v>
      </c>
      <c r="D267" s="164" t="s">
        <v>446</v>
      </c>
      <c r="E267" s="160">
        <v>4</v>
      </c>
      <c r="F267" s="155"/>
      <c r="G267" s="157">
        <f t="shared" si="9"/>
        <v>0</v>
      </c>
      <c r="H267" s="21"/>
    </row>
    <row r="268" spans="1:8" ht="12.75" customHeight="1" x14ac:dyDescent="0.25">
      <c r="A268" s="489" t="s">
        <v>813</v>
      </c>
      <c r="B268" s="107"/>
      <c r="C268" s="113" t="s">
        <v>97</v>
      </c>
      <c r="D268" s="109" t="s">
        <v>447</v>
      </c>
      <c r="E268" s="160">
        <v>1</v>
      </c>
      <c r="F268" s="160"/>
      <c r="G268" s="157">
        <f t="shared" si="9"/>
        <v>0</v>
      </c>
      <c r="H268" s="21"/>
    </row>
    <row r="269" spans="1:8" ht="12.75" customHeight="1" x14ac:dyDescent="0.25">
      <c r="A269" s="489" t="s">
        <v>814</v>
      </c>
      <c r="B269" s="107"/>
      <c r="C269" s="113" t="s">
        <v>97</v>
      </c>
      <c r="D269" s="109" t="s">
        <v>199</v>
      </c>
      <c r="E269" s="160">
        <v>1</v>
      </c>
      <c r="F269" s="160"/>
      <c r="G269" s="157">
        <f t="shared" si="9"/>
        <v>0</v>
      </c>
      <c r="H269" s="21"/>
    </row>
    <row r="270" spans="1:8" ht="12.75" customHeight="1" x14ac:dyDescent="0.25">
      <c r="A270" s="489" t="s">
        <v>815</v>
      </c>
      <c r="B270" s="107"/>
      <c r="C270" s="113" t="s">
        <v>97</v>
      </c>
      <c r="D270" s="109" t="s">
        <v>449</v>
      </c>
      <c r="E270" s="160">
        <v>1</v>
      </c>
      <c r="F270" s="160"/>
      <c r="G270" s="157">
        <f t="shared" si="9"/>
        <v>0</v>
      </c>
      <c r="H270" s="21"/>
    </row>
    <row r="271" spans="1:8" ht="12.75" customHeight="1" x14ac:dyDescent="0.25">
      <c r="A271" s="489" t="s">
        <v>816</v>
      </c>
      <c r="B271" s="107"/>
      <c r="C271" s="113" t="s">
        <v>97</v>
      </c>
      <c r="D271" s="109" t="s">
        <v>450</v>
      </c>
      <c r="E271" s="160">
        <v>14</v>
      </c>
      <c r="F271" s="160"/>
      <c r="G271" s="157">
        <f t="shared" si="9"/>
        <v>0</v>
      </c>
      <c r="H271" s="21"/>
    </row>
    <row r="272" spans="1:8" ht="12.75" customHeight="1" x14ac:dyDescent="0.25">
      <c r="A272" s="489" t="s">
        <v>817</v>
      </c>
      <c r="B272" s="107"/>
      <c r="C272" s="113" t="s">
        <v>97</v>
      </c>
      <c r="D272" s="109" t="s">
        <v>451</v>
      </c>
      <c r="E272" s="160">
        <v>2</v>
      </c>
      <c r="F272" s="160"/>
      <c r="G272" s="157">
        <f t="shared" si="9"/>
        <v>0</v>
      </c>
      <c r="H272" s="21"/>
    </row>
    <row r="273" spans="1:8" ht="12.75" customHeight="1" x14ac:dyDescent="0.25">
      <c r="A273" s="106"/>
      <c r="B273" s="114"/>
      <c r="C273" s="108"/>
      <c r="D273" s="182" t="s">
        <v>453</v>
      </c>
      <c r="E273" s="155"/>
      <c r="F273" s="155"/>
      <c r="G273" s="157">
        <f>F273*E273</f>
        <v>0</v>
      </c>
      <c r="H273" s="21"/>
    </row>
    <row r="274" spans="1:8" ht="12.75" customHeight="1" x14ac:dyDescent="0.25">
      <c r="A274" s="489" t="s">
        <v>818</v>
      </c>
      <c r="B274" s="107"/>
      <c r="C274" s="113" t="s">
        <v>48</v>
      </c>
      <c r="D274" s="164" t="s">
        <v>217</v>
      </c>
      <c r="E274" s="160">
        <v>97.76</v>
      </c>
      <c r="F274" s="156"/>
      <c r="G274" s="157">
        <f>E274*F274</f>
        <v>0</v>
      </c>
      <c r="H274" s="130"/>
    </row>
    <row r="275" spans="1:8" ht="12.75" customHeight="1" x14ac:dyDescent="0.25">
      <c r="A275" s="489" t="s">
        <v>819</v>
      </c>
      <c r="B275" s="107"/>
      <c r="C275" s="113" t="s">
        <v>48</v>
      </c>
      <c r="D275" s="227" t="s">
        <v>454</v>
      </c>
      <c r="E275" s="229">
        <v>22</v>
      </c>
      <c r="F275" s="229"/>
      <c r="G275" s="111">
        <f>F275*E275</f>
        <v>0</v>
      </c>
      <c r="H275" s="21"/>
    </row>
    <row r="276" spans="1:8" ht="12.75" customHeight="1" x14ac:dyDescent="0.25">
      <c r="A276" s="489" t="s">
        <v>820</v>
      </c>
      <c r="B276" s="107"/>
      <c r="C276" s="218" t="s">
        <v>48</v>
      </c>
      <c r="D276" s="227" t="s">
        <v>456</v>
      </c>
      <c r="E276" s="229">
        <v>8</v>
      </c>
      <c r="F276" s="168"/>
      <c r="G276" s="111">
        <f>F276*E276</f>
        <v>0</v>
      </c>
      <c r="H276" s="21"/>
    </row>
    <row r="277" spans="1:8" ht="12.75" customHeight="1" x14ac:dyDescent="0.25">
      <c r="A277" s="489" t="s">
        <v>821</v>
      </c>
      <c r="B277" s="107"/>
      <c r="C277" s="165"/>
      <c r="D277" s="109" t="s">
        <v>458</v>
      </c>
      <c r="E277" s="166">
        <f>97.76*1.05</f>
        <v>102.64800000000001</v>
      </c>
      <c r="F277" s="166"/>
      <c r="G277" s="111">
        <f>F277*E277</f>
        <v>0</v>
      </c>
      <c r="H277" s="21"/>
    </row>
    <row r="278" spans="1:8" ht="12.75" customHeight="1" x14ac:dyDescent="0.25">
      <c r="A278" s="347"/>
      <c r="B278" s="249"/>
      <c r="C278" s="250"/>
      <c r="D278" s="533" t="s">
        <v>112</v>
      </c>
      <c r="E278" s="534"/>
      <c r="F278" s="535"/>
      <c r="G278" s="254">
        <f>SUM(G263:G277)</f>
        <v>0</v>
      </c>
      <c r="H278" s="21"/>
    </row>
    <row r="279" spans="1:8" ht="12.75" customHeight="1" x14ac:dyDescent="0.25">
      <c r="A279" s="216">
        <v>13</v>
      </c>
      <c r="B279" s="520" t="s">
        <v>461</v>
      </c>
      <c r="C279" s="521"/>
      <c r="D279" s="521"/>
      <c r="E279" s="521"/>
      <c r="F279" s="521"/>
      <c r="G279" s="522"/>
      <c r="H279" s="21"/>
    </row>
    <row r="280" spans="1:8" ht="12.75" customHeight="1" x14ac:dyDescent="0.25">
      <c r="A280" s="489" t="s">
        <v>822</v>
      </c>
      <c r="B280" s="107"/>
      <c r="C280" s="113" t="s">
        <v>48</v>
      </c>
      <c r="D280" s="234" t="s">
        <v>463</v>
      </c>
      <c r="E280" s="156">
        <f>506.38-(39.75+2.62)</f>
        <v>464.01</v>
      </c>
      <c r="F280" s="209"/>
      <c r="G280" s="111">
        <f>F280*E280</f>
        <v>0</v>
      </c>
      <c r="H280" s="21"/>
    </row>
    <row r="281" spans="1:8" ht="12.75" customHeight="1" x14ac:dyDescent="0.25">
      <c r="A281" s="489" t="s">
        <v>823</v>
      </c>
      <c r="B281" s="107"/>
      <c r="C281" s="113" t="s">
        <v>48</v>
      </c>
      <c r="D281" s="164" t="s">
        <v>464</v>
      </c>
      <c r="E281" s="160">
        <v>6.4</v>
      </c>
      <c r="F281" s="209"/>
      <c r="G281" s="157">
        <f>E281*F281</f>
        <v>0</v>
      </c>
      <c r="H281" s="130"/>
    </row>
    <row r="282" spans="1:8" ht="12.75" customHeight="1" x14ac:dyDescent="0.25">
      <c r="A282" s="347"/>
      <c r="B282" s="380"/>
      <c r="C282" s="381"/>
      <c r="D282" s="525" t="s">
        <v>146</v>
      </c>
      <c r="E282" s="526"/>
      <c r="F282" s="527"/>
      <c r="G282" s="233">
        <f>SUM(G280:G281)</f>
        <v>0</v>
      </c>
      <c r="H282" s="21"/>
    </row>
    <row r="283" spans="1:8" ht="12.75" customHeight="1" x14ac:dyDescent="0.25">
      <c r="A283" s="216">
        <v>14</v>
      </c>
      <c r="B283" s="520" t="s">
        <v>466</v>
      </c>
      <c r="C283" s="521"/>
      <c r="D283" s="521"/>
      <c r="E283" s="521"/>
      <c r="F283" s="521"/>
      <c r="G283" s="522"/>
      <c r="H283" s="21"/>
    </row>
    <row r="284" spans="1:8" ht="12.75" customHeight="1" x14ac:dyDescent="0.25">
      <c r="A284" s="489" t="s">
        <v>824</v>
      </c>
      <c r="B284" s="107"/>
      <c r="C284" s="113" t="s">
        <v>48</v>
      </c>
      <c r="D284" s="109" t="s">
        <v>242</v>
      </c>
      <c r="E284" s="166">
        <v>1.82</v>
      </c>
      <c r="F284" s="160"/>
      <c r="G284" s="157">
        <f t="shared" ref="G284:G293" si="10">F284*E284</f>
        <v>0</v>
      </c>
      <c r="H284" s="21"/>
    </row>
    <row r="285" spans="1:8" ht="12.75" customHeight="1" x14ac:dyDescent="0.25">
      <c r="A285" s="489" t="s">
        <v>825</v>
      </c>
      <c r="B285" s="237"/>
      <c r="C285" s="113" t="s">
        <v>48</v>
      </c>
      <c r="D285" s="237" t="s">
        <v>253</v>
      </c>
      <c r="E285" s="237">
        <v>0.5</v>
      </c>
      <c r="F285" s="382"/>
      <c r="G285" s="384">
        <f t="shared" si="10"/>
        <v>0</v>
      </c>
      <c r="H285" s="21"/>
    </row>
    <row r="286" spans="1:8" ht="12.75" customHeight="1" x14ac:dyDescent="0.25">
      <c r="A286" s="489" t="s">
        <v>826</v>
      </c>
      <c r="B286" s="107"/>
      <c r="C286" s="113" t="s">
        <v>42</v>
      </c>
      <c r="D286" s="164" t="s">
        <v>257</v>
      </c>
      <c r="E286" s="166">
        <v>1</v>
      </c>
      <c r="F286" s="162"/>
      <c r="G286" s="157">
        <f t="shared" si="10"/>
        <v>0</v>
      </c>
      <c r="H286" s="21"/>
    </row>
    <row r="287" spans="1:8" ht="12.75" customHeight="1" x14ac:dyDescent="0.25">
      <c r="A287" s="489" t="s">
        <v>827</v>
      </c>
      <c r="B287" s="386"/>
      <c r="C287" s="242" t="s">
        <v>42</v>
      </c>
      <c r="D287" s="387" t="s">
        <v>265</v>
      </c>
      <c r="E287" s="229">
        <v>19</v>
      </c>
      <c r="F287" s="168"/>
      <c r="G287" s="388">
        <f t="shared" si="10"/>
        <v>0</v>
      </c>
      <c r="H287" s="21"/>
    </row>
    <row r="288" spans="1:8" ht="12.75" customHeight="1" x14ac:dyDescent="0.25">
      <c r="A288" s="489" t="s">
        <v>828</v>
      </c>
      <c r="B288" s="107"/>
      <c r="C288" s="113" t="s">
        <v>42</v>
      </c>
      <c r="D288" s="109" t="s">
        <v>468</v>
      </c>
      <c r="E288" s="166">
        <v>1</v>
      </c>
      <c r="F288" s="166"/>
      <c r="G288" s="157">
        <f t="shared" si="10"/>
        <v>0</v>
      </c>
      <c r="H288" s="21"/>
    </row>
    <row r="289" spans="1:8" ht="24.75" customHeight="1" x14ac:dyDescent="0.25">
      <c r="A289" s="489" t="s">
        <v>829</v>
      </c>
      <c r="B289" s="107"/>
      <c r="C289" s="113" t="s">
        <v>42</v>
      </c>
      <c r="D289" s="109" t="s">
        <v>272</v>
      </c>
      <c r="E289" s="166">
        <v>2</v>
      </c>
      <c r="F289" s="209"/>
      <c r="G289" s="157">
        <f t="shared" si="10"/>
        <v>0</v>
      </c>
      <c r="H289" s="21"/>
    </row>
    <row r="290" spans="1:8" ht="12.75" customHeight="1" x14ac:dyDescent="0.25">
      <c r="A290" s="489" t="s">
        <v>830</v>
      </c>
      <c r="B290" s="107"/>
      <c r="C290" s="113" t="s">
        <v>42</v>
      </c>
      <c r="D290" s="221" t="s">
        <v>279</v>
      </c>
      <c r="E290" s="390">
        <v>3</v>
      </c>
      <c r="F290" s="390"/>
      <c r="G290" s="157">
        <f t="shared" si="10"/>
        <v>0</v>
      </c>
      <c r="H290" s="21"/>
    </row>
    <row r="291" spans="1:8" ht="29.25" customHeight="1" x14ac:dyDescent="0.25">
      <c r="A291" s="489" t="s">
        <v>831</v>
      </c>
      <c r="B291" s="107"/>
      <c r="C291" s="113" t="s">
        <v>42</v>
      </c>
      <c r="D291" s="234" t="s">
        <v>288</v>
      </c>
      <c r="E291" s="391">
        <v>2</v>
      </c>
      <c r="F291" s="391"/>
      <c r="G291" s="200">
        <f t="shared" si="10"/>
        <v>0</v>
      </c>
      <c r="H291" s="21"/>
    </row>
    <row r="292" spans="1:8" ht="45.75" customHeight="1" x14ac:dyDescent="0.25">
      <c r="A292" s="489" t="s">
        <v>832</v>
      </c>
      <c r="B292" s="107"/>
      <c r="C292" s="113" t="s">
        <v>56</v>
      </c>
      <c r="D292" s="234" t="s">
        <v>298</v>
      </c>
      <c r="E292" s="391">
        <f>18.63*1.05</f>
        <v>19.561499999999999</v>
      </c>
      <c r="F292" s="392"/>
      <c r="G292" s="200">
        <f t="shared" si="10"/>
        <v>0</v>
      </c>
      <c r="H292" s="21"/>
    </row>
    <row r="293" spans="1:8" ht="25.5" customHeight="1" x14ac:dyDescent="0.25">
      <c r="A293" s="489" t="s">
        <v>833</v>
      </c>
      <c r="B293" s="393"/>
      <c r="C293" s="107" t="s">
        <v>42</v>
      </c>
      <c r="D293" s="394" t="s">
        <v>313</v>
      </c>
      <c r="E293" s="166">
        <v>16</v>
      </c>
      <c r="F293" s="162"/>
      <c r="G293" s="200">
        <f t="shared" si="10"/>
        <v>0</v>
      </c>
      <c r="H293" s="21"/>
    </row>
    <row r="294" spans="1:8" ht="12.75" customHeight="1" x14ac:dyDescent="0.25">
      <c r="A294" s="489" t="s">
        <v>834</v>
      </c>
      <c r="B294" s="107"/>
      <c r="C294" s="113" t="s">
        <v>56</v>
      </c>
      <c r="D294" s="320" t="s">
        <v>318</v>
      </c>
      <c r="E294" s="160">
        <f>28.7+1.94</f>
        <v>30.64</v>
      </c>
      <c r="F294" s="156"/>
      <c r="G294" s="157">
        <f>E294*F294</f>
        <v>0</v>
      </c>
      <c r="H294" s="130"/>
    </row>
    <row r="295" spans="1:8" ht="12.75" customHeight="1" x14ac:dyDescent="0.25">
      <c r="A295" s="489" t="s">
        <v>835</v>
      </c>
      <c r="B295" s="107"/>
      <c r="C295" s="165"/>
      <c r="D295" s="320" t="s">
        <v>473</v>
      </c>
      <c r="E295" s="229">
        <f>36+1</f>
        <v>37</v>
      </c>
      <c r="F295" s="168"/>
      <c r="G295" s="111">
        <f>F295*E295</f>
        <v>0</v>
      </c>
      <c r="H295" s="21"/>
    </row>
    <row r="296" spans="1:8" ht="12.75" customHeight="1" x14ac:dyDescent="0.25">
      <c r="A296" s="123"/>
      <c r="B296" s="124"/>
      <c r="C296" s="125"/>
      <c r="D296" s="531" t="s">
        <v>112</v>
      </c>
      <c r="E296" s="515"/>
      <c r="F296" s="516"/>
      <c r="G296" s="126">
        <f>SUM(G284:G295)</f>
        <v>0</v>
      </c>
      <c r="H296" s="21"/>
    </row>
    <row r="297" spans="1:8" ht="12.75" customHeight="1" x14ac:dyDescent="0.25">
      <c r="A297" s="395">
        <v>15</v>
      </c>
      <c r="B297" s="528" t="s">
        <v>477</v>
      </c>
      <c r="C297" s="529"/>
      <c r="D297" s="529"/>
      <c r="E297" s="529"/>
      <c r="F297" s="529"/>
      <c r="G297" s="530"/>
      <c r="H297" s="21"/>
    </row>
    <row r="298" spans="1:8" ht="12.75" customHeight="1" x14ac:dyDescent="0.25">
      <c r="A298" s="493" t="s">
        <v>836</v>
      </c>
      <c r="B298" s="118"/>
      <c r="C298" s="122" t="s">
        <v>48</v>
      </c>
      <c r="D298" s="397" t="s">
        <v>480</v>
      </c>
      <c r="E298" s="120">
        <v>84.8</v>
      </c>
      <c r="F298" s="120"/>
      <c r="G298" s="111">
        <f>F298*E298</f>
        <v>0</v>
      </c>
      <c r="H298" s="21"/>
    </row>
    <row r="299" spans="1:8" ht="12.75" customHeight="1" x14ac:dyDescent="0.25">
      <c r="A299" s="398"/>
      <c r="B299" s="124"/>
      <c r="C299" s="125"/>
      <c r="D299" s="531" t="s">
        <v>112</v>
      </c>
      <c r="E299" s="515"/>
      <c r="F299" s="516"/>
      <c r="G299" s="126">
        <f>SUM(G298)</f>
        <v>0</v>
      </c>
      <c r="H299" s="21"/>
    </row>
    <row r="300" spans="1:8" ht="15" customHeight="1" x14ac:dyDescent="0.25">
      <c r="A300" s="216">
        <v>16</v>
      </c>
      <c r="B300" s="528" t="s">
        <v>481</v>
      </c>
      <c r="C300" s="529"/>
      <c r="D300" s="529"/>
      <c r="E300" s="529"/>
      <c r="F300" s="529"/>
      <c r="G300" s="530"/>
      <c r="H300" s="21"/>
    </row>
    <row r="301" spans="1:8" ht="27.75" customHeight="1" x14ac:dyDescent="0.25">
      <c r="A301" s="120"/>
      <c r="B301" s="107"/>
      <c r="C301" s="113"/>
      <c r="D301" s="154" t="s">
        <v>421</v>
      </c>
      <c r="E301" s="155"/>
      <c r="F301" s="160"/>
      <c r="G301" s="157"/>
      <c r="H301" s="21"/>
    </row>
    <row r="302" spans="1:8" ht="14.25" customHeight="1" x14ac:dyDescent="0.25">
      <c r="A302" s="489" t="s">
        <v>837</v>
      </c>
      <c r="B302" s="107"/>
      <c r="C302" s="300" t="s">
        <v>48</v>
      </c>
      <c r="D302" s="109" t="s">
        <v>482</v>
      </c>
      <c r="E302" s="160">
        <f>(4.5+((0.4+0.84+0.15+0.84+0.4)*2)+0.55+0.3+1.48+1.48+0.55+0.3+4.37+1.48+1.48+1.48+1.48+3.11+3.4+1.63+1.63+5.96+1.83+5.81+1.02+1.52+1.02+3.22+2.4+2.33+5.81+14.67)*1.1+((1.39+1.39+0.3)*1.1)+21.5+((34.52+34.52)*1.1)</f>
        <v>188.90900000000005</v>
      </c>
      <c r="F302" s="160"/>
      <c r="G302" s="157">
        <f>F302*E302</f>
        <v>0</v>
      </c>
      <c r="H302" s="21"/>
    </row>
    <row r="303" spans="1:8" ht="12.75" customHeight="1" x14ac:dyDescent="0.25">
      <c r="A303" s="489" t="s">
        <v>838</v>
      </c>
      <c r="B303" s="107"/>
      <c r="C303" s="113" t="s">
        <v>48</v>
      </c>
      <c r="D303" s="221" t="s">
        <v>483</v>
      </c>
      <c r="E303" s="161">
        <f>((5.66+1.9+5.66+1.88)*1.36)+91.47+((34.52*2)*1.15)</f>
        <v>191.40199999999999</v>
      </c>
      <c r="F303" s="390"/>
      <c r="G303" s="157">
        <f>F303*E303</f>
        <v>0</v>
      </c>
      <c r="H303" s="21"/>
    </row>
    <row r="304" spans="1:8" ht="12.75" customHeight="1" x14ac:dyDescent="0.25">
      <c r="A304" s="112"/>
      <c r="B304" s="114"/>
      <c r="C304" s="108"/>
      <c r="D304" s="182" t="s">
        <v>484</v>
      </c>
      <c r="E304" s="399"/>
      <c r="F304" s="399"/>
      <c r="G304" s="157">
        <f>F304*E304</f>
        <v>0</v>
      </c>
      <c r="H304" s="21"/>
    </row>
    <row r="305" spans="1:8" ht="12.75" customHeight="1" x14ac:dyDescent="0.25">
      <c r="A305" s="489" t="s">
        <v>839</v>
      </c>
      <c r="B305" s="107"/>
      <c r="C305" s="113" t="s">
        <v>48</v>
      </c>
      <c r="D305" s="234" t="s">
        <v>485</v>
      </c>
      <c r="E305" s="209">
        <f>(14.4+6.4+12)*1.1</f>
        <v>36.08</v>
      </c>
      <c r="F305" s="209"/>
      <c r="G305" s="157">
        <f>F305*E305</f>
        <v>0</v>
      </c>
      <c r="H305" s="21"/>
    </row>
    <row r="306" spans="1:8" ht="12.75" customHeight="1" x14ac:dyDescent="0.25">
      <c r="A306" s="493" t="s">
        <v>840</v>
      </c>
      <c r="B306" s="107"/>
      <c r="C306" s="113" t="s">
        <v>48</v>
      </c>
      <c r="D306" s="164" t="s">
        <v>486</v>
      </c>
      <c r="E306" s="160">
        <f>32.8*1.1</f>
        <v>36.08</v>
      </c>
      <c r="F306" s="209"/>
      <c r="G306" s="157">
        <f>E306*F306</f>
        <v>0</v>
      </c>
      <c r="H306" s="21"/>
    </row>
    <row r="307" spans="1:8" ht="12.75" customHeight="1" x14ac:dyDescent="0.25">
      <c r="A307" s="121"/>
      <c r="B307" s="258"/>
      <c r="C307" s="400"/>
      <c r="D307" s="260" t="s">
        <v>426</v>
      </c>
      <c r="E307" s="401"/>
      <c r="F307" s="263"/>
      <c r="G307" s="200"/>
      <c r="H307" s="21"/>
    </row>
    <row r="308" spans="1:8" ht="12.75" customHeight="1" x14ac:dyDescent="0.25">
      <c r="A308" s="493" t="s">
        <v>841</v>
      </c>
      <c r="B308" s="107"/>
      <c r="C308" s="113" t="s">
        <v>48</v>
      </c>
      <c r="D308" s="109" t="s">
        <v>487</v>
      </c>
      <c r="E308" s="160">
        <f>11.16*1.1</f>
        <v>12.276000000000002</v>
      </c>
      <c r="F308" s="160"/>
      <c r="G308" s="402">
        <f>F308*E308</f>
        <v>0</v>
      </c>
      <c r="H308" s="21"/>
    </row>
    <row r="309" spans="1:8" ht="12.75" customHeight="1" x14ac:dyDescent="0.25">
      <c r="A309" s="403"/>
      <c r="B309" s="258"/>
      <c r="C309" s="400"/>
      <c r="D309" s="260" t="s">
        <v>488</v>
      </c>
      <c r="E309" s="401"/>
      <c r="F309" s="263"/>
      <c r="G309" s="200"/>
      <c r="H309" s="21"/>
    </row>
    <row r="310" spans="1:8" ht="12.75" customHeight="1" x14ac:dyDescent="0.25">
      <c r="A310" s="493" t="s">
        <v>842</v>
      </c>
      <c r="B310" s="258"/>
      <c r="C310" s="400"/>
      <c r="D310" s="268" t="s">
        <v>489</v>
      </c>
      <c r="E310" s="401">
        <f>(1*2.2)*2</f>
        <v>4.4000000000000004</v>
      </c>
      <c r="F310" s="263"/>
      <c r="G310" s="200">
        <f>F310*E310</f>
        <v>0</v>
      </c>
      <c r="H310" s="21"/>
    </row>
    <row r="311" spans="1:8" ht="12.75" customHeight="1" x14ac:dyDescent="0.25">
      <c r="A311" s="404"/>
      <c r="B311" s="405"/>
      <c r="C311" s="406"/>
      <c r="D311" s="533" t="s">
        <v>112</v>
      </c>
      <c r="E311" s="534"/>
      <c r="F311" s="535"/>
      <c r="G311" s="254">
        <f>SUM(G302:G310)</f>
        <v>0</v>
      </c>
      <c r="H311" s="21"/>
    </row>
    <row r="312" spans="1:8" ht="15" customHeight="1" x14ac:dyDescent="0.25">
      <c r="A312" s="216">
        <v>17</v>
      </c>
      <c r="B312" s="528" t="s">
        <v>490</v>
      </c>
      <c r="C312" s="529"/>
      <c r="D312" s="529"/>
      <c r="E312" s="529"/>
      <c r="F312" s="529"/>
      <c r="G312" s="530"/>
      <c r="H312" s="21"/>
    </row>
    <row r="313" spans="1:8" ht="12.75" customHeight="1" x14ac:dyDescent="0.25">
      <c r="A313" s="489" t="s">
        <v>843</v>
      </c>
      <c r="B313" s="107"/>
      <c r="C313" s="113" t="s">
        <v>97</v>
      </c>
      <c r="D313" s="164" t="s">
        <v>491</v>
      </c>
      <c r="E313" s="160">
        <v>6</v>
      </c>
      <c r="F313" s="209"/>
      <c r="G313" s="200">
        <f>F313*E313</f>
        <v>0</v>
      </c>
      <c r="H313" s="130"/>
    </row>
    <row r="314" spans="1:8" ht="12.75" customHeight="1" x14ac:dyDescent="0.25">
      <c r="A314" s="489" t="s">
        <v>844</v>
      </c>
      <c r="B314" s="107"/>
      <c r="C314" s="113"/>
      <c r="D314" s="234" t="s">
        <v>492</v>
      </c>
      <c r="E314" s="209">
        <v>1</v>
      </c>
      <c r="F314" s="209"/>
      <c r="G314" s="200">
        <f>F314*E314</f>
        <v>0</v>
      </c>
      <c r="H314" s="21"/>
    </row>
    <row r="315" spans="1:8" ht="12.75" customHeight="1" x14ac:dyDescent="0.25">
      <c r="A315" s="489" t="s">
        <v>845</v>
      </c>
      <c r="B315" s="107"/>
      <c r="C315" s="113" t="s">
        <v>97</v>
      </c>
      <c r="D315" s="234" t="s">
        <v>493</v>
      </c>
      <c r="E315" s="209">
        <v>7</v>
      </c>
      <c r="F315" s="209"/>
      <c r="G315" s="200">
        <f>F315*E315</f>
        <v>0</v>
      </c>
      <c r="H315" s="21"/>
    </row>
    <row r="316" spans="1:8" ht="12.75" customHeight="1" x14ac:dyDescent="0.25">
      <c r="A316" s="489" t="s">
        <v>846</v>
      </c>
      <c r="B316" s="107"/>
      <c r="C316" s="113" t="s">
        <v>97</v>
      </c>
      <c r="D316" s="221" t="s">
        <v>494</v>
      </c>
      <c r="E316" s="390">
        <v>1</v>
      </c>
      <c r="F316" s="390"/>
      <c r="G316" s="157">
        <f>F316*E316</f>
        <v>0</v>
      </c>
      <c r="H316" s="21"/>
    </row>
    <row r="317" spans="1:8" ht="27.75" customHeight="1" x14ac:dyDescent="0.25">
      <c r="A317" s="489" t="s">
        <v>847</v>
      </c>
      <c r="B317" s="107"/>
      <c r="C317" s="113" t="s">
        <v>97</v>
      </c>
      <c r="D317" s="234" t="s">
        <v>334</v>
      </c>
      <c r="E317" s="209">
        <v>1</v>
      </c>
      <c r="F317" s="209"/>
      <c r="G317" s="111">
        <f>F317*E317</f>
        <v>0</v>
      </c>
      <c r="H317" s="21"/>
    </row>
    <row r="318" spans="1:8" ht="27.75" customHeight="1" x14ac:dyDescent="0.25">
      <c r="A318" s="489" t="s">
        <v>848</v>
      </c>
      <c r="B318" s="107"/>
      <c r="C318" s="113" t="s">
        <v>97</v>
      </c>
      <c r="D318" s="234" t="s">
        <v>495</v>
      </c>
      <c r="E318" s="209">
        <v>1</v>
      </c>
      <c r="F318" s="209"/>
      <c r="G318" s="111">
        <f>E318*F318</f>
        <v>0</v>
      </c>
      <c r="H318" s="21"/>
    </row>
    <row r="319" spans="1:8" ht="27.75" customHeight="1" x14ac:dyDescent="0.25">
      <c r="A319" s="489" t="s">
        <v>849</v>
      </c>
      <c r="B319" s="107"/>
      <c r="C319" s="113" t="s">
        <v>97</v>
      </c>
      <c r="D319" s="234" t="s">
        <v>496</v>
      </c>
      <c r="E319" s="209">
        <v>1</v>
      </c>
      <c r="F319" s="209"/>
      <c r="G319" s="111">
        <f t="shared" ref="G319:G330" si="11">F319*E319</f>
        <v>0</v>
      </c>
      <c r="H319" s="21"/>
    </row>
    <row r="320" spans="1:8" ht="27.75" customHeight="1" x14ac:dyDescent="0.25">
      <c r="A320" s="489" t="s">
        <v>850</v>
      </c>
      <c r="B320" s="107"/>
      <c r="C320" s="113" t="s">
        <v>97</v>
      </c>
      <c r="D320" s="234" t="s">
        <v>394</v>
      </c>
      <c r="E320" s="209">
        <v>2</v>
      </c>
      <c r="F320" s="209"/>
      <c r="G320" s="111">
        <f t="shared" si="11"/>
        <v>0</v>
      </c>
      <c r="H320" s="21"/>
    </row>
    <row r="321" spans="1:8" ht="27.75" customHeight="1" x14ac:dyDescent="0.25">
      <c r="A321" s="489" t="s">
        <v>851</v>
      </c>
      <c r="B321" s="107"/>
      <c r="C321" s="113" t="s">
        <v>48</v>
      </c>
      <c r="D321" s="234" t="s">
        <v>497</v>
      </c>
      <c r="E321" s="156">
        <f>(2.1*0.9)+(2.01*0.9)+(0.35*0.9)</f>
        <v>4.0140000000000002</v>
      </c>
      <c r="F321" s="209"/>
      <c r="G321" s="111">
        <f t="shared" si="11"/>
        <v>0</v>
      </c>
      <c r="H321" s="21"/>
    </row>
    <row r="322" spans="1:8" ht="27.75" customHeight="1" x14ac:dyDescent="0.25">
      <c r="A322" s="489" t="s">
        <v>852</v>
      </c>
      <c r="B322" s="107"/>
      <c r="C322" s="113" t="s">
        <v>97</v>
      </c>
      <c r="D322" s="234" t="s">
        <v>402</v>
      </c>
      <c r="E322" s="209">
        <v>9</v>
      </c>
      <c r="F322" s="156"/>
      <c r="G322" s="111">
        <f t="shared" si="11"/>
        <v>0</v>
      </c>
      <c r="H322" s="21"/>
    </row>
    <row r="323" spans="1:8" ht="27.75" customHeight="1" x14ac:dyDescent="0.25">
      <c r="A323" s="489" t="s">
        <v>853</v>
      </c>
      <c r="B323" s="107"/>
      <c r="C323" s="113" t="s">
        <v>97</v>
      </c>
      <c r="D323" s="234" t="s">
        <v>498</v>
      </c>
      <c r="E323" s="209">
        <v>5</v>
      </c>
      <c r="F323" s="209"/>
      <c r="G323" s="111">
        <f t="shared" si="11"/>
        <v>0</v>
      </c>
      <c r="H323" s="21"/>
    </row>
    <row r="324" spans="1:8" ht="50.25" customHeight="1" x14ac:dyDescent="0.25">
      <c r="A324" s="489" t="s">
        <v>854</v>
      </c>
      <c r="B324" s="107"/>
      <c r="C324" s="113" t="s">
        <v>97</v>
      </c>
      <c r="D324" s="234" t="s">
        <v>499</v>
      </c>
      <c r="E324" s="209">
        <v>1</v>
      </c>
      <c r="F324" s="156"/>
      <c r="G324" s="111">
        <f t="shared" si="11"/>
        <v>0</v>
      </c>
      <c r="H324" s="21"/>
    </row>
    <row r="325" spans="1:8" ht="14.25" customHeight="1" x14ac:dyDescent="0.25">
      <c r="A325" s="489" t="s">
        <v>565</v>
      </c>
      <c r="B325" s="407"/>
      <c r="C325" s="113" t="s">
        <v>97</v>
      </c>
      <c r="D325" s="85" t="s">
        <v>419</v>
      </c>
      <c r="E325" s="209">
        <v>1</v>
      </c>
      <c r="F325" s="156"/>
      <c r="G325" s="111">
        <f t="shared" si="11"/>
        <v>0</v>
      </c>
      <c r="H325" s="21"/>
    </row>
    <row r="326" spans="1:8" ht="52.5" customHeight="1" x14ac:dyDescent="0.25">
      <c r="A326" s="489" t="s">
        <v>567</v>
      </c>
      <c r="B326" s="107"/>
      <c r="C326" s="113" t="s">
        <v>97</v>
      </c>
      <c r="D326" s="234" t="s">
        <v>500</v>
      </c>
      <c r="E326" s="209">
        <v>1</v>
      </c>
      <c r="F326" s="209"/>
      <c r="G326" s="111">
        <f t="shared" si="11"/>
        <v>0</v>
      </c>
      <c r="H326" s="21"/>
    </row>
    <row r="327" spans="1:8" ht="12.75" customHeight="1" x14ac:dyDescent="0.25">
      <c r="A327" s="489" t="s">
        <v>569</v>
      </c>
      <c r="B327" s="107"/>
      <c r="C327" s="113" t="s">
        <v>97</v>
      </c>
      <c r="D327" s="234" t="s">
        <v>501</v>
      </c>
      <c r="E327" s="209">
        <v>10</v>
      </c>
      <c r="F327" s="209"/>
      <c r="G327" s="111">
        <f t="shared" si="11"/>
        <v>0</v>
      </c>
      <c r="H327" s="21"/>
    </row>
    <row r="328" spans="1:8" ht="12.75" customHeight="1" x14ac:dyDescent="0.25">
      <c r="A328" s="489" t="s">
        <v>571</v>
      </c>
      <c r="B328" s="107"/>
      <c r="C328" s="113" t="s">
        <v>42</v>
      </c>
      <c r="D328" s="234" t="s">
        <v>502</v>
      </c>
      <c r="E328" s="209">
        <v>5</v>
      </c>
      <c r="F328" s="209"/>
      <c r="G328" s="111">
        <f t="shared" si="11"/>
        <v>0</v>
      </c>
      <c r="H328" s="21"/>
    </row>
    <row r="329" spans="1:8" ht="12.75" customHeight="1" x14ac:dyDescent="0.25">
      <c r="A329" s="489" t="s">
        <v>573</v>
      </c>
      <c r="B329" s="107"/>
      <c r="C329" s="235" t="s">
        <v>42</v>
      </c>
      <c r="D329" s="227" t="s">
        <v>503</v>
      </c>
      <c r="E329" s="229">
        <v>7</v>
      </c>
      <c r="F329" s="229"/>
      <c r="G329" s="111">
        <f t="shared" si="11"/>
        <v>0</v>
      </c>
      <c r="H329" s="21"/>
    </row>
    <row r="330" spans="1:8" ht="12.75" customHeight="1" x14ac:dyDescent="0.25">
      <c r="A330" s="489" t="s">
        <v>575</v>
      </c>
      <c r="B330" s="408"/>
      <c r="C330" s="122" t="s">
        <v>56</v>
      </c>
      <c r="D330" s="119" t="s">
        <v>504</v>
      </c>
      <c r="E330" s="106">
        <f>2.36*8</f>
        <v>18.88</v>
      </c>
      <c r="F330" s="120"/>
      <c r="G330" s="409">
        <f t="shared" si="11"/>
        <v>0</v>
      </c>
      <c r="H330" s="21"/>
    </row>
    <row r="331" spans="1:8" ht="12.75" customHeight="1" x14ac:dyDescent="0.25">
      <c r="A331" s="410"/>
      <c r="B331" s="249"/>
      <c r="C331" s="250"/>
      <c r="D331" s="533" t="s">
        <v>112</v>
      </c>
      <c r="E331" s="534"/>
      <c r="F331" s="535"/>
      <c r="G331" s="254">
        <f>SUM(G313:G330)</f>
        <v>0</v>
      </c>
      <c r="H331" s="21"/>
    </row>
    <row r="332" spans="1:8" ht="12.75" customHeight="1" x14ac:dyDescent="0.25">
      <c r="A332" s="216">
        <v>18</v>
      </c>
      <c r="B332" s="520" t="s">
        <v>505</v>
      </c>
      <c r="C332" s="521"/>
      <c r="D332" s="521"/>
      <c r="E332" s="521"/>
      <c r="F332" s="521"/>
      <c r="G332" s="522"/>
      <c r="H332" s="21"/>
    </row>
    <row r="333" spans="1:8" ht="66" customHeight="1" x14ac:dyDescent="0.25">
      <c r="A333" s="489" t="s">
        <v>855</v>
      </c>
      <c r="B333" s="411"/>
      <c r="C333" s="113" t="s">
        <v>97</v>
      </c>
      <c r="D333" s="487" t="s">
        <v>424</v>
      </c>
      <c r="E333" s="209">
        <v>2</v>
      </c>
      <c r="F333" s="209"/>
      <c r="G333" s="111">
        <f t="shared" ref="G333:G381" si="12">F333*E333</f>
        <v>0</v>
      </c>
      <c r="H333" s="21"/>
    </row>
    <row r="334" spans="1:8" ht="12.75" customHeight="1" x14ac:dyDescent="0.25">
      <c r="A334" s="489" t="s">
        <v>856</v>
      </c>
      <c r="B334" s="411"/>
      <c r="C334" s="113" t="s">
        <v>97</v>
      </c>
      <c r="D334" s="413" t="s">
        <v>506</v>
      </c>
      <c r="E334" s="209">
        <v>1</v>
      </c>
      <c r="F334" s="209"/>
      <c r="G334" s="111">
        <f t="shared" si="12"/>
        <v>0</v>
      </c>
      <c r="H334" s="21"/>
    </row>
    <row r="335" spans="1:8" ht="12.75" customHeight="1" x14ac:dyDescent="0.25">
      <c r="A335" s="489" t="s">
        <v>857</v>
      </c>
      <c r="B335" s="107"/>
      <c r="C335" s="113" t="s">
        <v>97</v>
      </c>
      <c r="D335" s="164" t="s">
        <v>314</v>
      </c>
      <c r="E335" s="261">
        <v>6</v>
      </c>
      <c r="F335" s="263"/>
      <c r="G335" s="111">
        <f t="shared" si="12"/>
        <v>0</v>
      </c>
      <c r="H335" s="21"/>
    </row>
    <row r="336" spans="1:8" ht="12.75" customHeight="1" x14ac:dyDescent="0.25">
      <c r="A336" s="489" t="s">
        <v>858</v>
      </c>
      <c r="B336" s="107"/>
      <c r="C336" s="113" t="s">
        <v>97</v>
      </c>
      <c r="D336" s="413" t="s">
        <v>507</v>
      </c>
      <c r="E336" s="209">
        <v>200</v>
      </c>
      <c r="F336" s="209"/>
      <c r="G336" s="111">
        <f t="shared" si="12"/>
        <v>0</v>
      </c>
      <c r="H336" s="21"/>
    </row>
    <row r="337" spans="1:8" ht="12.75" customHeight="1" x14ac:dyDescent="0.25">
      <c r="A337" s="489" t="s">
        <v>859</v>
      </c>
      <c r="B337" s="107"/>
      <c r="C337" s="113" t="s">
        <v>97</v>
      </c>
      <c r="D337" s="221" t="s">
        <v>508</v>
      </c>
      <c r="E337" s="209">
        <v>20</v>
      </c>
      <c r="F337" s="209"/>
      <c r="G337" s="111">
        <f t="shared" si="12"/>
        <v>0</v>
      </c>
      <c r="H337" s="21"/>
    </row>
    <row r="338" spans="1:8" ht="12.75" customHeight="1" x14ac:dyDescent="0.25">
      <c r="A338" s="489" t="s">
        <v>860</v>
      </c>
      <c r="B338" s="107"/>
      <c r="C338" s="113" t="s">
        <v>97</v>
      </c>
      <c r="D338" s="221" t="s">
        <v>509</v>
      </c>
      <c r="E338" s="209">
        <v>10</v>
      </c>
      <c r="F338" s="209"/>
      <c r="G338" s="111">
        <f t="shared" si="12"/>
        <v>0</v>
      </c>
      <c r="H338" s="21"/>
    </row>
    <row r="339" spans="1:8" ht="12.75" customHeight="1" x14ac:dyDescent="0.25">
      <c r="A339" s="489" t="s">
        <v>861</v>
      </c>
      <c r="B339" s="107"/>
      <c r="C339" s="113" t="s">
        <v>97</v>
      </c>
      <c r="D339" s="221" t="s">
        <v>510</v>
      </c>
      <c r="E339" s="209">
        <v>100</v>
      </c>
      <c r="F339" s="209"/>
      <c r="G339" s="111">
        <f t="shared" si="12"/>
        <v>0</v>
      </c>
      <c r="H339" s="21"/>
    </row>
    <row r="340" spans="1:8" ht="12.75" customHeight="1" x14ac:dyDescent="0.25">
      <c r="A340" s="489" t="s">
        <v>862</v>
      </c>
      <c r="B340" s="107"/>
      <c r="C340" s="113" t="s">
        <v>97</v>
      </c>
      <c r="D340" s="221" t="s">
        <v>511</v>
      </c>
      <c r="E340" s="209">
        <v>2</v>
      </c>
      <c r="F340" s="209"/>
      <c r="G340" s="111">
        <f t="shared" si="12"/>
        <v>0</v>
      </c>
      <c r="H340" s="21"/>
    </row>
    <row r="341" spans="1:8" ht="12.75" customHeight="1" x14ac:dyDescent="0.25">
      <c r="A341" s="489" t="s">
        <v>863</v>
      </c>
      <c r="B341" s="107"/>
      <c r="C341" s="113"/>
      <c r="D341" s="221" t="s">
        <v>281</v>
      </c>
      <c r="E341" s="209">
        <v>10</v>
      </c>
      <c r="F341" s="209"/>
      <c r="G341" s="111">
        <f t="shared" si="12"/>
        <v>0</v>
      </c>
      <c r="H341" s="21"/>
    </row>
    <row r="342" spans="1:8" ht="12.75" customHeight="1" x14ac:dyDescent="0.25">
      <c r="A342" s="489" t="s">
        <v>864</v>
      </c>
      <c r="B342" s="107"/>
      <c r="C342" s="113" t="s">
        <v>56</v>
      </c>
      <c r="D342" s="221" t="s">
        <v>512</v>
      </c>
      <c r="E342" s="209">
        <v>30</v>
      </c>
      <c r="F342" s="209"/>
      <c r="G342" s="111">
        <f t="shared" si="12"/>
        <v>0</v>
      </c>
      <c r="H342" s="21"/>
    </row>
    <row r="343" spans="1:8" ht="12.75" customHeight="1" x14ac:dyDescent="0.25">
      <c r="A343" s="489" t="s">
        <v>865</v>
      </c>
      <c r="B343" s="107"/>
      <c r="C343" s="113" t="s">
        <v>56</v>
      </c>
      <c r="D343" s="221" t="s">
        <v>513</v>
      </c>
      <c r="E343" s="209">
        <v>90</v>
      </c>
      <c r="F343" s="209"/>
      <c r="G343" s="111">
        <f t="shared" si="12"/>
        <v>0</v>
      </c>
      <c r="H343" s="21"/>
    </row>
    <row r="344" spans="1:8" ht="12.75" customHeight="1" x14ac:dyDescent="0.25">
      <c r="A344" s="489" t="s">
        <v>866</v>
      </c>
      <c r="B344" s="107"/>
      <c r="C344" s="113" t="s">
        <v>56</v>
      </c>
      <c r="D344" s="221" t="s">
        <v>514</v>
      </c>
      <c r="E344" s="209">
        <v>30</v>
      </c>
      <c r="F344" s="209"/>
      <c r="G344" s="111">
        <f t="shared" si="12"/>
        <v>0</v>
      </c>
      <c r="H344" s="21"/>
    </row>
    <row r="345" spans="1:8" ht="12.75" customHeight="1" x14ac:dyDescent="0.25">
      <c r="A345" s="489" t="s">
        <v>867</v>
      </c>
      <c r="B345" s="411"/>
      <c r="C345" s="113" t="s">
        <v>56</v>
      </c>
      <c r="D345" s="413" t="s">
        <v>515</v>
      </c>
      <c r="E345" s="209">
        <v>100</v>
      </c>
      <c r="F345" s="209"/>
      <c r="G345" s="111">
        <f t="shared" si="12"/>
        <v>0</v>
      </c>
      <c r="H345" s="21"/>
    </row>
    <row r="346" spans="1:8" ht="12.75" customHeight="1" x14ac:dyDescent="0.25">
      <c r="A346" s="489" t="s">
        <v>868</v>
      </c>
      <c r="B346" s="107"/>
      <c r="C346" s="113" t="s">
        <v>56</v>
      </c>
      <c r="D346" s="413" t="s">
        <v>516</v>
      </c>
      <c r="E346" s="209">
        <v>400</v>
      </c>
      <c r="F346" s="209"/>
      <c r="G346" s="111">
        <f t="shared" si="12"/>
        <v>0</v>
      </c>
      <c r="H346" s="21"/>
    </row>
    <row r="347" spans="1:8" ht="12.75" customHeight="1" x14ac:dyDescent="0.25">
      <c r="A347" s="489" t="s">
        <v>869</v>
      </c>
      <c r="B347" s="107"/>
      <c r="C347" s="113" t="s">
        <v>97</v>
      </c>
      <c r="D347" s="221" t="s">
        <v>517</v>
      </c>
      <c r="E347" s="209">
        <v>3</v>
      </c>
      <c r="F347" s="209"/>
      <c r="G347" s="111">
        <f t="shared" si="12"/>
        <v>0</v>
      </c>
      <c r="H347" s="21"/>
    </row>
    <row r="348" spans="1:8" ht="12.75" customHeight="1" x14ac:dyDescent="0.25">
      <c r="A348" s="489" t="s">
        <v>870</v>
      </c>
      <c r="B348" s="107"/>
      <c r="C348" s="113" t="s">
        <v>97</v>
      </c>
      <c r="D348" s="221" t="s">
        <v>518</v>
      </c>
      <c r="E348" s="209">
        <v>100</v>
      </c>
      <c r="F348" s="209"/>
      <c r="G348" s="111">
        <f t="shared" si="12"/>
        <v>0</v>
      </c>
      <c r="H348" s="21"/>
    </row>
    <row r="349" spans="1:8" ht="12.75" customHeight="1" x14ac:dyDescent="0.25">
      <c r="A349" s="489" t="s">
        <v>871</v>
      </c>
      <c r="B349" s="107"/>
      <c r="C349" s="113" t="s">
        <v>97</v>
      </c>
      <c r="D349" s="221" t="s">
        <v>519</v>
      </c>
      <c r="E349" s="209">
        <v>2</v>
      </c>
      <c r="F349" s="209"/>
      <c r="G349" s="111">
        <f t="shared" si="12"/>
        <v>0</v>
      </c>
      <c r="H349" s="21"/>
    </row>
    <row r="350" spans="1:8" ht="12.75" customHeight="1" x14ac:dyDescent="0.25">
      <c r="A350" s="489" t="s">
        <v>872</v>
      </c>
      <c r="B350" s="107"/>
      <c r="C350" s="113" t="s">
        <v>97</v>
      </c>
      <c r="D350" s="221" t="s">
        <v>520</v>
      </c>
      <c r="E350" s="209">
        <v>2</v>
      </c>
      <c r="F350" s="209"/>
      <c r="G350" s="111">
        <f t="shared" si="12"/>
        <v>0</v>
      </c>
      <c r="H350" s="21"/>
    </row>
    <row r="351" spans="1:8" ht="12.75" customHeight="1" x14ac:dyDescent="0.25">
      <c r="A351" s="489" t="s">
        <v>873</v>
      </c>
      <c r="B351" s="107"/>
      <c r="C351" s="113" t="s">
        <v>97</v>
      </c>
      <c r="D351" s="221" t="s">
        <v>452</v>
      </c>
      <c r="E351" s="209">
        <v>15</v>
      </c>
      <c r="F351" s="209"/>
      <c r="G351" s="111">
        <f t="shared" si="12"/>
        <v>0</v>
      </c>
      <c r="H351" s="21"/>
    </row>
    <row r="352" spans="1:8" ht="12.75" customHeight="1" x14ac:dyDescent="0.25">
      <c r="A352" s="489" t="s">
        <v>874</v>
      </c>
      <c r="B352" s="107"/>
      <c r="C352" s="113" t="s">
        <v>97</v>
      </c>
      <c r="D352" s="221" t="s">
        <v>455</v>
      </c>
      <c r="E352" s="209">
        <v>1</v>
      </c>
      <c r="F352" s="209"/>
      <c r="G352" s="111">
        <f t="shared" si="12"/>
        <v>0</v>
      </c>
      <c r="H352" s="21"/>
    </row>
    <row r="353" spans="1:8" ht="12.75" customHeight="1" x14ac:dyDescent="0.25">
      <c r="A353" s="489" t="s">
        <v>875</v>
      </c>
      <c r="B353" s="107"/>
      <c r="C353" s="113" t="s">
        <v>97</v>
      </c>
      <c r="D353" s="221" t="s">
        <v>521</v>
      </c>
      <c r="E353" s="209">
        <v>20</v>
      </c>
      <c r="F353" s="209"/>
      <c r="G353" s="111">
        <f t="shared" si="12"/>
        <v>0</v>
      </c>
      <c r="H353" s="21"/>
    </row>
    <row r="354" spans="1:8" ht="12.75" customHeight="1" x14ac:dyDescent="0.25">
      <c r="A354" s="489" t="s">
        <v>876</v>
      </c>
      <c r="B354" s="107"/>
      <c r="C354" s="113" t="s">
        <v>97</v>
      </c>
      <c r="D354" s="221" t="s">
        <v>522</v>
      </c>
      <c r="E354" s="209">
        <v>15</v>
      </c>
      <c r="F354" s="209"/>
      <c r="G354" s="111">
        <f t="shared" si="12"/>
        <v>0</v>
      </c>
      <c r="H354" s="21"/>
    </row>
    <row r="355" spans="1:8" ht="12.75" customHeight="1" x14ac:dyDescent="0.25">
      <c r="A355" s="489" t="s">
        <v>877</v>
      </c>
      <c r="B355" s="107"/>
      <c r="C355" s="113" t="s">
        <v>97</v>
      </c>
      <c r="D355" s="221" t="s">
        <v>523</v>
      </c>
      <c r="E355" s="209">
        <v>2</v>
      </c>
      <c r="F355" s="209"/>
      <c r="G355" s="111">
        <f t="shared" si="12"/>
        <v>0</v>
      </c>
      <c r="H355" s="21"/>
    </row>
    <row r="356" spans="1:8" ht="12.75" customHeight="1" x14ac:dyDescent="0.25">
      <c r="A356" s="489" t="s">
        <v>878</v>
      </c>
      <c r="B356" s="107"/>
      <c r="C356" s="113" t="s">
        <v>97</v>
      </c>
      <c r="D356" s="221" t="s">
        <v>524</v>
      </c>
      <c r="E356" s="209">
        <v>2</v>
      </c>
      <c r="F356" s="209"/>
      <c r="G356" s="111">
        <f t="shared" si="12"/>
        <v>0</v>
      </c>
      <c r="H356" s="21"/>
    </row>
    <row r="357" spans="1:8" ht="12.75" customHeight="1" x14ac:dyDescent="0.25">
      <c r="A357" s="489" t="s">
        <v>879</v>
      </c>
      <c r="B357" s="107"/>
      <c r="C357" s="113" t="s">
        <v>97</v>
      </c>
      <c r="D357" s="221" t="s">
        <v>525</v>
      </c>
      <c r="E357" s="209">
        <v>60</v>
      </c>
      <c r="F357" s="209"/>
      <c r="G357" s="111">
        <f t="shared" si="12"/>
        <v>0</v>
      </c>
      <c r="H357" s="21"/>
    </row>
    <row r="358" spans="1:8" ht="12.75" customHeight="1" x14ac:dyDescent="0.25">
      <c r="A358" s="489" t="s">
        <v>880</v>
      </c>
      <c r="B358" s="107"/>
      <c r="C358" s="113" t="s">
        <v>97</v>
      </c>
      <c r="D358" s="221" t="s">
        <v>526</v>
      </c>
      <c r="E358" s="209">
        <v>12</v>
      </c>
      <c r="F358" s="209"/>
      <c r="G358" s="111">
        <f t="shared" si="12"/>
        <v>0</v>
      </c>
      <c r="H358" s="21"/>
    </row>
    <row r="359" spans="1:8" ht="12.75" customHeight="1" x14ac:dyDescent="0.25">
      <c r="A359" s="489" t="s">
        <v>881</v>
      </c>
      <c r="B359" s="107"/>
      <c r="C359" s="113" t="s">
        <v>97</v>
      </c>
      <c r="D359" s="221" t="s">
        <v>527</v>
      </c>
      <c r="E359" s="209">
        <v>8</v>
      </c>
      <c r="F359" s="209"/>
      <c r="G359" s="111">
        <f t="shared" si="12"/>
        <v>0</v>
      </c>
      <c r="H359" s="21"/>
    </row>
    <row r="360" spans="1:8" ht="12.75" customHeight="1" x14ac:dyDescent="0.25">
      <c r="A360" s="489" t="s">
        <v>882</v>
      </c>
      <c r="B360" s="107"/>
      <c r="C360" s="113" t="s">
        <v>97</v>
      </c>
      <c r="D360" s="221" t="s">
        <v>528</v>
      </c>
      <c r="E360" s="209">
        <v>4</v>
      </c>
      <c r="F360" s="209"/>
      <c r="G360" s="111">
        <f t="shared" si="12"/>
        <v>0</v>
      </c>
      <c r="H360" s="21"/>
    </row>
    <row r="361" spans="1:8" ht="12.75" customHeight="1" x14ac:dyDescent="0.25">
      <c r="A361" s="489" t="s">
        <v>883</v>
      </c>
      <c r="B361" s="107"/>
      <c r="C361" s="113" t="s">
        <v>97</v>
      </c>
      <c r="D361" s="221" t="s">
        <v>529</v>
      </c>
      <c r="E361" s="209">
        <v>1</v>
      </c>
      <c r="F361" s="209"/>
      <c r="G361" s="111">
        <f t="shared" si="12"/>
        <v>0</v>
      </c>
      <c r="H361" s="21"/>
    </row>
    <row r="362" spans="1:8" ht="12.75" customHeight="1" x14ac:dyDescent="0.25">
      <c r="A362" s="489" t="s">
        <v>884</v>
      </c>
      <c r="B362" s="107"/>
      <c r="C362" s="113" t="s">
        <v>56</v>
      </c>
      <c r="D362" s="221" t="s">
        <v>530</v>
      </c>
      <c r="E362" s="209">
        <v>72</v>
      </c>
      <c r="F362" s="209"/>
      <c r="G362" s="111">
        <f t="shared" si="12"/>
        <v>0</v>
      </c>
      <c r="H362" s="21"/>
    </row>
    <row r="363" spans="1:8" ht="12.75" customHeight="1" x14ac:dyDescent="0.25">
      <c r="A363" s="489" t="s">
        <v>885</v>
      </c>
      <c r="B363" s="107"/>
      <c r="C363" s="113" t="s">
        <v>56</v>
      </c>
      <c r="D363" s="221" t="s">
        <v>531</v>
      </c>
      <c r="E363" s="209">
        <v>12</v>
      </c>
      <c r="F363" s="209"/>
      <c r="G363" s="111">
        <f t="shared" si="12"/>
        <v>0</v>
      </c>
      <c r="H363" s="21"/>
    </row>
    <row r="364" spans="1:8" ht="12.75" customHeight="1" x14ac:dyDescent="0.25">
      <c r="A364" s="489" t="s">
        <v>886</v>
      </c>
      <c r="B364" s="107"/>
      <c r="C364" s="113" t="s">
        <v>56</v>
      </c>
      <c r="D364" s="221" t="s">
        <v>532</v>
      </c>
      <c r="E364" s="209">
        <v>21</v>
      </c>
      <c r="F364" s="209"/>
      <c r="G364" s="111">
        <f t="shared" si="12"/>
        <v>0</v>
      </c>
      <c r="H364" s="21"/>
    </row>
    <row r="365" spans="1:8" ht="12.75" customHeight="1" x14ac:dyDescent="0.25">
      <c r="A365" s="489" t="s">
        <v>887</v>
      </c>
      <c r="B365" s="107"/>
      <c r="C365" s="113" t="s">
        <v>56</v>
      </c>
      <c r="D365" s="221" t="s">
        <v>533</v>
      </c>
      <c r="E365" s="209">
        <v>2</v>
      </c>
      <c r="F365" s="209"/>
      <c r="G365" s="111">
        <f t="shared" si="12"/>
        <v>0</v>
      </c>
      <c r="H365" s="21"/>
    </row>
    <row r="366" spans="1:8" ht="12.75" customHeight="1" x14ac:dyDescent="0.25">
      <c r="A366" s="489" t="s">
        <v>888</v>
      </c>
      <c r="B366" s="107"/>
      <c r="C366" s="113" t="s">
        <v>64</v>
      </c>
      <c r="D366" s="221" t="s">
        <v>534</v>
      </c>
      <c r="E366" s="209">
        <v>10</v>
      </c>
      <c r="F366" s="209"/>
      <c r="G366" s="111">
        <f t="shared" si="12"/>
        <v>0</v>
      </c>
      <c r="H366" s="21"/>
    </row>
    <row r="367" spans="1:8" ht="12.75" customHeight="1" x14ac:dyDescent="0.25">
      <c r="A367" s="489" t="s">
        <v>889</v>
      </c>
      <c r="B367" s="107"/>
      <c r="C367" s="113" t="s">
        <v>97</v>
      </c>
      <c r="D367" s="221" t="s">
        <v>384</v>
      </c>
      <c r="E367" s="209">
        <v>2</v>
      </c>
      <c r="F367" s="209"/>
      <c r="G367" s="111">
        <f t="shared" si="12"/>
        <v>0</v>
      </c>
      <c r="H367" s="21"/>
    </row>
    <row r="368" spans="1:8" ht="12.75" customHeight="1" x14ac:dyDescent="0.25">
      <c r="A368" s="489" t="s">
        <v>890</v>
      </c>
      <c r="B368" s="107"/>
      <c r="C368" s="113" t="s">
        <v>56</v>
      </c>
      <c r="D368" s="221" t="s">
        <v>385</v>
      </c>
      <c r="E368" s="209">
        <v>20</v>
      </c>
      <c r="F368" s="209"/>
      <c r="G368" s="111">
        <f t="shared" si="12"/>
        <v>0</v>
      </c>
      <c r="H368" s="21"/>
    </row>
    <row r="369" spans="1:8" ht="12.75" customHeight="1" x14ac:dyDescent="0.25">
      <c r="A369" s="489" t="s">
        <v>891</v>
      </c>
      <c r="B369" s="107"/>
      <c r="C369" s="113" t="s">
        <v>97</v>
      </c>
      <c r="D369" s="221" t="s">
        <v>535</v>
      </c>
      <c r="E369" s="209">
        <v>80</v>
      </c>
      <c r="F369" s="209"/>
      <c r="G369" s="111">
        <f t="shared" si="12"/>
        <v>0</v>
      </c>
      <c r="H369" s="21"/>
    </row>
    <row r="370" spans="1:8" ht="12.75" customHeight="1" x14ac:dyDescent="0.25">
      <c r="A370" s="489" t="s">
        <v>892</v>
      </c>
      <c r="B370" s="107"/>
      <c r="C370" s="113" t="s">
        <v>97</v>
      </c>
      <c r="D370" s="221" t="s">
        <v>536</v>
      </c>
      <c r="E370" s="209">
        <v>50</v>
      </c>
      <c r="F370" s="209"/>
      <c r="G370" s="111">
        <f t="shared" si="12"/>
        <v>0</v>
      </c>
      <c r="H370" s="21"/>
    </row>
    <row r="371" spans="1:8" ht="12.75" customHeight="1" x14ac:dyDescent="0.25">
      <c r="A371" s="489" t="s">
        <v>893</v>
      </c>
      <c r="B371" s="107"/>
      <c r="C371" s="113" t="s">
        <v>97</v>
      </c>
      <c r="D371" s="221" t="s">
        <v>537</v>
      </c>
      <c r="E371" s="209">
        <v>20</v>
      </c>
      <c r="F371" s="209"/>
      <c r="G371" s="111">
        <f t="shared" si="12"/>
        <v>0</v>
      </c>
      <c r="H371" s="21"/>
    </row>
    <row r="372" spans="1:8" ht="12.75" customHeight="1" x14ac:dyDescent="0.25">
      <c r="A372" s="489" t="s">
        <v>894</v>
      </c>
      <c r="B372" s="107"/>
      <c r="C372" s="113" t="s">
        <v>97</v>
      </c>
      <c r="D372" s="221" t="s">
        <v>538</v>
      </c>
      <c r="E372" s="209">
        <v>16</v>
      </c>
      <c r="F372" s="209"/>
      <c r="G372" s="111">
        <f t="shared" si="12"/>
        <v>0</v>
      </c>
      <c r="H372" s="21"/>
    </row>
    <row r="373" spans="1:8" ht="12.75" customHeight="1" x14ac:dyDescent="0.25">
      <c r="A373" s="489" t="s">
        <v>895</v>
      </c>
      <c r="B373" s="107"/>
      <c r="C373" s="113" t="s">
        <v>97</v>
      </c>
      <c r="D373" s="414" t="s">
        <v>539</v>
      </c>
      <c r="E373" s="415">
        <v>4</v>
      </c>
      <c r="F373" s="415"/>
      <c r="G373" s="111">
        <f t="shared" si="12"/>
        <v>0</v>
      </c>
      <c r="H373" s="21"/>
    </row>
    <row r="374" spans="1:8" ht="13.5" customHeight="1" x14ac:dyDescent="0.25">
      <c r="A374" s="489" t="s">
        <v>896</v>
      </c>
      <c r="B374" s="107"/>
      <c r="C374" s="113" t="s">
        <v>97</v>
      </c>
      <c r="D374" s="109" t="s">
        <v>540</v>
      </c>
      <c r="E374" s="415">
        <v>16</v>
      </c>
      <c r="F374" s="415"/>
      <c r="G374" s="111">
        <f t="shared" si="12"/>
        <v>0</v>
      </c>
      <c r="H374" s="21"/>
    </row>
    <row r="375" spans="1:8" ht="13.5" customHeight="1" x14ac:dyDescent="0.25">
      <c r="A375" s="489" t="s">
        <v>897</v>
      </c>
      <c r="B375" s="107"/>
      <c r="C375" s="113" t="s">
        <v>97</v>
      </c>
      <c r="D375" s="109" t="s">
        <v>541</v>
      </c>
      <c r="E375" s="415">
        <v>25</v>
      </c>
      <c r="F375" s="415"/>
      <c r="G375" s="111">
        <f t="shared" si="12"/>
        <v>0</v>
      </c>
      <c r="H375" s="21"/>
    </row>
    <row r="376" spans="1:8" ht="13.5" customHeight="1" x14ac:dyDescent="0.25">
      <c r="A376" s="489" t="s">
        <v>898</v>
      </c>
      <c r="B376" s="107"/>
      <c r="C376" s="113"/>
      <c r="D376" s="109" t="s">
        <v>542</v>
      </c>
      <c r="E376" s="415">
        <v>80</v>
      </c>
      <c r="F376" s="415"/>
      <c r="G376" s="111">
        <f t="shared" si="12"/>
        <v>0</v>
      </c>
      <c r="H376" s="21"/>
    </row>
    <row r="377" spans="1:8" ht="12.75" customHeight="1" x14ac:dyDescent="0.25">
      <c r="A377" s="489" t="s">
        <v>899</v>
      </c>
      <c r="B377" s="107"/>
      <c r="C377" s="113" t="s">
        <v>97</v>
      </c>
      <c r="D377" s="221" t="s">
        <v>543</v>
      </c>
      <c r="E377" s="209">
        <v>5</v>
      </c>
      <c r="F377" s="209"/>
      <c r="G377" s="200">
        <f t="shared" si="12"/>
        <v>0</v>
      </c>
      <c r="H377" s="21"/>
    </row>
    <row r="378" spans="1:8" ht="12.75" customHeight="1" x14ac:dyDescent="0.25">
      <c r="A378" s="489" t="s">
        <v>900</v>
      </c>
      <c r="B378" s="107"/>
      <c r="C378" s="416" t="s">
        <v>56</v>
      </c>
      <c r="D378" s="109" t="s">
        <v>544</v>
      </c>
      <c r="E378" s="415">
        <v>90</v>
      </c>
      <c r="F378" s="415"/>
      <c r="G378" s="200">
        <f t="shared" si="12"/>
        <v>0</v>
      </c>
      <c r="H378" s="21"/>
    </row>
    <row r="379" spans="1:8" ht="12.75" customHeight="1" x14ac:dyDescent="0.25">
      <c r="A379" s="489" t="s">
        <v>901</v>
      </c>
      <c r="B379" s="107"/>
      <c r="C379" s="113" t="s">
        <v>97</v>
      </c>
      <c r="D379" s="109" t="s">
        <v>545</v>
      </c>
      <c r="E379" s="415">
        <v>8</v>
      </c>
      <c r="F379" s="415"/>
      <c r="G379" s="200">
        <f t="shared" si="12"/>
        <v>0</v>
      </c>
      <c r="H379" s="21"/>
    </row>
    <row r="380" spans="1:8" ht="12.75" customHeight="1" x14ac:dyDescent="0.25">
      <c r="A380" s="489" t="s">
        <v>902</v>
      </c>
      <c r="B380" s="107"/>
      <c r="C380" s="113" t="s">
        <v>97</v>
      </c>
      <c r="D380" s="109" t="s">
        <v>546</v>
      </c>
      <c r="E380" s="418">
        <v>25</v>
      </c>
      <c r="F380" s="418"/>
      <c r="G380" s="111">
        <f t="shared" si="12"/>
        <v>0</v>
      </c>
      <c r="H380" s="21"/>
    </row>
    <row r="381" spans="1:8" ht="12.75" customHeight="1" x14ac:dyDescent="0.25">
      <c r="A381" s="489" t="s">
        <v>903</v>
      </c>
      <c r="B381" s="107"/>
      <c r="C381" s="113" t="s">
        <v>97</v>
      </c>
      <c r="D381" s="109" t="s">
        <v>547</v>
      </c>
      <c r="E381" s="418">
        <v>20</v>
      </c>
      <c r="F381" s="418"/>
      <c r="G381" s="111">
        <f t="shared" si="12"/>
        <v>0</v>
      </c>
      <c r="H381" s="21"/>
    </row>
    <row r="382" spans="1:8" ht="12.75" customHeight="1" x14ac:dyDescent="0.25">
      <c r="A382" s="347"/>
      <c r="B382" s="134"/>
      <c r="C382" s="135"/>
      <c r="D382" s="550" t="s">
        <v>112</v>
      </c>
      <c r="E382" s="551"/>
      <c r="F382" s="552"/>
      <c r="G382" s="136">
        <f>SUM(G333:G381)</f>
        <v>0</v>
      </c>
      <c r="H382" s="21"/>
    </row>
    <row r="383" spans="1:8" ht="17.25" customHeight="1" x14ac:dyDescent="0.25">
      <c r="A383" s="426">
        <v>19</v>
      </c>
      <c r="B383" s="549" t="s">
        <v>549</v>
      </c>
      <c r="C383" s="521"/>
      <c r="D383" s="521"/>
      <c r="E383" s="521"/>
      <c r="F383" s="521"/>
      <c r="G383" s="522"/>
      <c r="H383" s="21"/>
    </row>
    <row r="384" spans="1:8" ht="12.75" customHeight="1" x14ac:dyDescent="0.25">
      <c r="A384" s="490" t="s">
        <v>904</v>
      </c>
      <c r="B384" s="107"/>
      <c r="C384" s="113" t="s">
        <v>97</v>
      </c>
      <c r="D384" s="158" t="str">
        <f>'Composição de Custos '!D446</f>
        <v>INSTALAÇÃO DO SISTEMA ESTRUTURADO INCLUINDO ADEQUAÇÕES E CONFECÇÕES DE TUBULAÇÕES, ADEQUAÇÕES EM MOBILIÁRIOS, INSTALAÇÃO DE UNIDADES E TESTES NO SISTEMA</v>
      </c>
      <c r="E384" s="160">
        <v>1</v>
      </c>
      <c r="F384" s="156"/>
      <c r="G384" s="157">
        <f>E384*F384</f>
        <v>0</v>
      </c>
      <c r="H384" s="130"/>
    </row>
    <row r="385" spans="1:8" ht="12.75" customHeight="1" x14ac:dyDescent="0.25">
      <c r="A385" s="490" t="s">
        <v>905</v>
      </c>
      <c r="B385" s="107"/>
      <c r="C385" s="113" t="s">
        <v>97</v>
      </c>
      <c r="D385" s="158" t="str">
        <f>'Composição de Custos '!D451</f>
        <v>MONTAGEM DE RACK DE PISO 19'X16U INCLUSIVE ACESSÓRIOS E LIGAÇÕES</v>
      </c>
      <c r="E385" s="160">
        <v>1</v>
      </c>
      <c r="F385" s="156"/>
      <c r="G385" s="200">
        <f>F385*E385</f>
        <v>0</v>
      </c>
      <c r="H385" s="21"/>
    </row>
    <row r="386" spans="1:8" ht="12.75" customHeight="1" x14ac:dyDescent="0.25">
      <c r="A386" s="490" t="s">
        <v>906</v>
      </c>
      <c r="B386" s="107"/>
      <c r="C386" s="113" t="s">
        <v>97</v>
      </c>
      <c r="D386" s="159" t="str">
        <f>'Composição de Custos '!D456</f>
        <v>CERTIFICAÇÃO DA FIBRA OPTICA</v>
      </c>
      <c r="E386" s="209">
        <v>16</v>
      </c>
      <c r="F386" s="156"/>
      <c r="G386" s="157">
        <f>F386*E386</f>
        <v>0</v>
      </c>
      <c r="H386" s="21"/>
    </row>
    <row r="387" spans="1:8" ht="13.5" customHeight="1" x14ac:dyDescent="0.25">
      <c r="A387" s="490" t="s">
        <v>907</v>
      </c>
      <c r="B387" s="107"/>
      <c r="C387" s="113" t="s">
        <v>97</v>
      </c>
      <c r="D387" s="115" t="str">
        <f>'Composição de Custos '!D461</f>
        <v>CERTIFICAÇÃO DA REDE ESTRUTURADA</v>
      </c>
      <c r="E387" s="415">
        <v>100</v>
      </c>
      <c r="F387" s="435"/>
      <c r="G387" s="200">
        <f>F387*E387</f>
        <v>0</v>
      </c>
      <c r="H387" s="21"/>
    </row>
    <row r="388" spans="1:8" ht="12.75" customHeight="1" x14ac:dyDescent="0.25">
      <c r="A388" s="490" t="s">
        <v>908</v>
      </c>
      <c r="B388" s="107"/>
      <c r="C388" s="113" t="s">
        <v>97</v>
      </c>
      <c r="D388" s="164" t="s">
        <v>314</v>
      </c>
      <c r="E388" s="261">
        <v>6</v>
      </c>
      <c r="F388" s="263"/>
      <c r="G388" s="200">
        <f>F388*E388</f>
        <v>0</v>
      </c>
      <c r="H388" s="129"/>
    </row>
    <row r="389" spans="1:8" ht="12.75" customHeight="1" x14ac:dyDescent="0.25">
      <c r="A389" s="490" t="s">
        <v>909</v>
      </c>
      <c r="B389" s="107"/>
      <c r="C389" s="113" t="s">
        <v>56</v>
      </c>
      <c r="D389" s="164" t="s">
        <v>558</v>
      </c>
      <c r="E389" s="160">
        <v>30</v>
      </c>
      <c r="F389" s="209"/>
      <c r="G389" s="157">
        <f>E389*F389</f>
        <v>0</v>
      </c>
      <c r="H389" s="130"/>
    </row>
    <row r="390" spans="1:8" ht="12.75" customHeight="1" x14ac:dyDescent="0.25">
      <c r="A390" s="490" t="s">
        <v>910</v>
      </c>
      <c r="B390" s="107"/>
      <c r="C390" s="113" t="s">
        <v>56</v>
      </c>
      <c r="D390" s="109" t="s">
        <v>559</v>
      </c>
      <c r="E390" s="209">
        <v>10</v>
      </c>
      <c r="F390" s="209"/>
      <c r="G390" s="157">
        <f>E390*F390</f>
        <v>0</v>
      </c>
      <c r="H390" s="21"/>
    </row>
    <row r="391" spans="1:8" ht="12.75" customHeight="1" x14ac:dyDescent="0.25">
      <c r="A391" s="490" t="s">
        <v>911</v>
      </c>
      <c r="B391" s="107"/>
      <c r="C391" s="113" t="s">
        <v>56</v>
      </c>
      <c r="D391" s="109" t="s">
        <v>560</v>
      </c>
      <c r="E391" s="209">
        <v>400</v>
      </c>
      <c r="F391" s="209"/>
      <c r="G391" s="157">
        <f t="shared" ref="G391:G403" si="13">F391*E391</f>
        <v>0</v>
      </c>
      <c r="H391" s="21"/>
    </row>
    <row r="392" spans="1:8" ht="12.75" customHeight="1" x14ac:dyDescent="0.25">
      <c r="A392" s="490" t="s">
        <v>912</v>
      </c>
      <c r="B392" s="107"/>
      <c r="C392" s="113" t="s">
        <v>97</v>
      </c>
      <c r="D392" s="109" t="s">
        <v>561</v>
      </c>
      <c r="E392" s="209">
        <v>6</v>
      </c>
      <c r="F392" s="209"/>
      <c r="G392" s="157">
        <f t="shared" si="13"/>
        <v>0</v>
      </c>
      <c r="H392" s="21"/>
    </row>
    <row r="393" spans="1:8" ht="14.25" customHeight="1" x14ac:dyDescent="0.25">
      <c r="A393" s="490" t="s">
        <v>913</v>
      </c>
      <c r="B393" s="107"/>
      <c r="C393" s="113" t="s">
        <v>97</v>
      </c>
      <c r="D393" s="109" t="s">
        <v>562</v>
      </c>
      <c r="E393" s="209">
        <v>6</v>
      </c>
      <c r="F393" s="209"/>
      <c r="G393" s="157">
        <f t="shared" si="13"/>
        <v>0</v>
      </c>
      <c r="H393" s="21"/>
    </row>
    <row r="394" spans="1:8" ht="12.75" customHeight="1" x14ac:dyDescent="0.25">
      <c r="A394" s="490" t="s">
        <v>914</v>
      </c>
      <c r="B394" s="107"/>
      <c r="C394" s="113" t="s">
        <v>97</v>
      </c>
      <c r="D394" s="221" t="s">
        <v>563</v>
      </c>
      <c r="E394" s="209">
        <v>10</v>
      </c>
      <c r="F394" s="209"/>
      <c r="G394" s="157">
        <f t="shared" si="13"/>
        <v>0</v>
      </c>
      <c r="H394" s="21"/>
    </row>
    <row r="395" spans="1:8" ht="12.75" customHeight="1" x14ac:dyDescent="0.25">
      <c r="A395" s="490" t="s">
        <v>915</v>
      </c>
      <c r="B395" s="107"/>
      <c r="C395" s="113" t="s">
        <v>97</v>
      </c>
      <c r="D395" s="221" t="s">
        <v>564</v>
      </c>
      <c r="E395" s="209">
        <v>6</v>
      </c>
      <c r="F395" s="209"/>
      <c r="G395" s="157">
        <f t="shared" si="13"/>
        <v>0</v>
      </c>
      <c r="H395" s="21"/>
    </row>
    <row r="396" spans="1:8" ht="12.75" customHeight="1" x14ac:dyDescent="0.25">
      <c r="A396" s="490" t="s">
        <v>916</v>
      </c>
      <c r="B396" s="107"/>
      <c r="C396" s="113" t="s">
        <v>97</v>
      </c>
      <c r="D396" s="221" t="s">
        <v>566</v>
      </c>
      <c r="E396" s="209">
        <v>2</v>
      </c>
      <c r="F396" s="209"/>
      <c r="G396" s="157">
        <f t="shared" si="13"/>
        <v>0</v>
      </c>
      <c r="H396" s="21"/>
    </row>
    <row r="397" spans="1:8" ht="12.75" customHeight="1" x14ac:dyDescent="0.25">
      <c r="A397" s="490" t="s">
        <v>917</v>
      </c>
      <c r="B397" s="107"/>
      <c r="C397" s="113" t="s">
        <v>97</v>
      </c>
      <c r="D397" s="369" t="s">
        <v>568</v>
      </c>
      <c r="E397" s="209">
        <v>2</v>
      </c>
      <c r="F397" s="209"/>
      <c r="G397" s="157">
        <f t="shared" si="13"/>
        <v>0</v>
      </c>
      <c r="H397" s="21"/>
    </row>
    <row r="398" spans="1:8" ht="12.75" customHeight="1" x14ac:dyDescent="0.25">
      <c r="A398" s="490" t="s">
        <v>918</v>
      </c>
      <c r="B398" s="107"/>
      <c r="C398" s="113" t="s">
        <v>97</v>
      </c>
      <c r="D398" s="369" t="s">
        <v>570</v>
      </c>
      <c r="E398" s="209">
        <v>1</v>
      </c>
      <c r="F398" s="209"/>
      <c r="G398" s="157">
        <f t="shared" si="13"/>
        <v>0</v>
      </c>
      <c r="H398" s="21"/>
    </row>
    <row r="399" spans="1:8" ht="12.75" customHeight="1" x14ac:dyDescent="0.25">
      <c r="A399" s="490" t="s">
        <v>919</v>
      </c>
      <c r="B399" s="107"/>
      <c r="C399" s="113" t="s">
        <v>97</v>
      </c>
      <c r="D399" s="369" t="s">
        <v>572</v>
      </c>
      <c r="E399" s="209">
        <v>200</v>
      </c>
      <c r="F399" s="209"/>
      <c r="G399" s="157">
        <f t="shared" si="13"/>
        <v>0</v>
      </c>
      <c r="H399" s="21"/>
    </row>
    <row r="400" spans="1:8" ht="12.75" customHeight="1" x14ac:dyDescent="0.25">
      <c r="A400" s="490" t="s">
        <v>920</v>
      </c>
      <c r="B400" s="107"/>
      <c r="C400" s="113" t="s">
        <v>97</v>
      </c>
      <c r="D400" s="369" t="s">
        <v>574</v>
      </c>
      <c r="E400" s="209">
        <v>6</v>
      </c>
      <c r="F400" s="209"/>
      <c r="G400" s="157">
        <f t="shared" si="13"/>
        <v>0</v>
      </c>
      <c r="H400" s="21"/>
    </row>
    <row r="401" spans="1:8" ht="12.75" customHeight="1" x14ac:dyDescent="0.25">
      <c r="A401" s="490" t="s">
        <v>921</v>
      </c>
      <c r="B401" s="107"/>
      <c r="C401" s="113" t="s">
        <v>97</v>
      </c>
      <c r="D401" s="238" t="s">
        <v>576</v>
      </c>
      <c r="E401" s="229">
        <v>25</v>
      </c>
      <c r="F401" s="229"/>
      <c r="G401" s="157">
        <f t="shared" si="13"/>
        <v>0</v>
      </c>
      <c r="H401" s="21"/>
    </row>
    <row r="402" spans="1:8" ht="12.75" customHeight="1" x14ac:dyDescent="0.25">
      <c r="A402" s="490" t="s">
        <v>922</v>
      </c>
      <c r="B402" s="107"/>
      <c r="C402" s="113" t="s">
        <v>97</v>
      </c>
      <c r="D402" s="238" t="s">
        <v>577</v>
      </c>
      <c r="E402" s="229">
        <v>1</v>
      </c>
      <c r="F402" s="229"/>
      <c r="G402" s="157">
        <f t="shared" si="13"/>
        <v>0</v>
      </c>
      <c r="H402" s="21"/>
    </row>
    <row r="403" spans="1:8" ht="12.75" customHeight="1" x14ac:dyDescent="0.25">
      <c r="A403" s="490" t="s">
        <v>923</v>
      </c>
      <c r="B403" s="107"/>
      <c r="C403" s="113" t="s">
        <v>97</v>
      </c>
      <c r="D403" s="227" t="s">
        <v>578</v>
      </c>
      <c r="E403" s="229">
        <v>200</v>
      </c>
      <c r="F403" s="229"/>
      <c r="G403" s="111">
        <f t="shared" si="13"/>
        <v>0</v>
      </c>
      <c r="H403" s="21"/>
    </row>
    <row r="404" spans="1:8" ht="12.75" customHeight="1" x14ac:dyDescent="0.25">
      <c r="A404" s="347"/>
      <c r="B404" s="249"/>
      <c r="C404" s="250"/>
      <c r="D404" s="533" t="s">
        <v>112</v>
      </c>
      <c r="E404" s="534"/>
      <c r="F404" s="535"/>
      <c r="G404" s="439">
        <f>SUM(G384:G403)</f>
        <v>0</v>
      </c>
      <c r="H404" s="21"/>
    </row>
    <row r="405" spans="1:8" ht="17.25" customHeight="1" x14ac:dyDescent="0.25">
      <c r="A405" s="440">
        <v>20</v>
      </c>
      <c r="B405" s="549" t="s">
        <v>579</v>
      </c>
      <c r="C405" s="521"/>
      <c r="D405" s="521"/>
      <c r="E405" s="521"/>
      <c r="F405" s="521"/>
      <c r="G405" s="522"/>
      <c r="H405" s="21"/>
    </row>
    <row r="406" spans="1:8" ht="12.75" customHeight="1" x14ac:dyDescent="0.25">
      <c r="A406" s="490" t="s">
        <v>924</v>
      </c>
      <c r="B406" s="107"/>
      <c r="C406" s="113" t="s">
        <v>48</v>
      </c>
      <c r="D406" s="221" t="s">
        <v>580</v>
      </c>
      <c r="E406" s="209">
        <v>1006.1</v>
      </c>
      <c r="F406" s="209"/>
      <c r="G406" s="157">
        <f>E406*F406</f>
        <v>0</v>
      </c>
      <c r="H406" s="129"/>
    </row>
    <row r="407" spans="1:8" ht="12.75" customHeight="1" x14ac:dyDescent="0.25">
      <c r="A407" s="490" t="s">
        <v>925</v>
      </c>
      <c r="B407" s="114"/>
      <c r="C407" s="108" t="s">
        <v>50</v>
      </c>
      <c r="D407" s="115" t="s">
        <v>581</v>
      </c>
      <c r="E407" s="116">
        <v>80</v>
      </c>
      <c r="F407" s="116"/>
      <c r="G407" s="157">
        <f>E407*F407</f>
        <v>0</v>
      </c>
      <c r="H407" s="129"/>
    </row>
    <row r="408" spans="1:8" ht="12.75" customHeight="1" x14ac:dyDescent="0.25">
      <c r="A408" s="490" t="s">
        <v>926</v>
      </c>
      <c r="B408" s="441"/>
      <c r="C408" s="113" t="s">
        <v>97</v>
      </c>
      <c r="D408" s="442" t="s">
        <v>582</v>
      </c>
      <c r="E408" s="443">
        <v>1</v>
      </c>
      <c r="F408" s="444"/>
      <c r="G408" s="157">
        <f>E408*F408</f>
        <v>0</v>
      </c>
      <c r="H408" s="129"/>
    </row>
    <row r="409" spans="1:8" ht="12.75" customHeight="1" x14ac:dyDescent="0.25">
      <c r="A409" s="347"/>
      <c r="B409" s="249"/>
      <c r="C409" s="250"/>
      <c r="D409" s="533" t="s">
        <v>112</v>
      </c>
      <c r="E409" s="534"/>
      <c r="F409" s="535"/>
      <c r="G409" s="439">
        <f>SUM(G406:G408)</f>
        <v>0</v>
      </c>
      <c r="H409" s="21"/>
    </row>
    <row r="410" spans="1:8" ht="12.75" customHeight="1" x14ac:dyDescent="0.25">
      <c r="A410" s="426">
        <v>21</v>
      </c>
      <c r="B410" s="549" t="s">
        <v>583</v>
      </c>
      <c r="C410" s="521"/>
      <c r="D410" s="521"/>
      <c r="E410" s="521"/>
      <c r="F410" s="521"/>
      <c r="G410" s="522"/>
      <c r="H410" s="21"/>
    </row>
    <row r="411" spans="1:8" ht="12.75" customHeight="1" x14ac:dyDescent="0.25">
      <c r="A411" s="490" t="s">
        <v>927</v>
      </c>
      <c r="B411" s="107"/>
      <c r="C411" s="113" t="s">
        <v>97</v>
      </c>
      <c r="D411" s="244" t="s">
        <v>584</v>
      </c>
      <c r="E411" s="246">
        <v>1</v>
      </c>
      <c r="F411" s="247"/>
      <c r="G411" s="157">
        <f t="shared" ref="G411:G418" si="14">F411*E411</f>
        <v>0</v>
      </c>
      <c r="H411" s="21"/>
    </row>
    <row r="412" spans="1:8" ht="12.75" customHeight="1" x14ac:dyDescent="0.25">
      <c r="A412" s="490" t="s">
        <v>928</v>
      </c>
      <c r="B412" s="107"/>
      <c r="C412" s="113" t="s">
        <v>97</v>
      </c>
      <c r="D412" s="227" t="s">
        <v>585</v>
      </c>
      <c r="E412" s="229">
        <v>1</v>
      </c>
      <c r="F412" s="229"/>
      <c r="G412" s="111">
        <f t="shared" si="14"/>
        <v>0</v>
      </c>
      <c r="H412" s="21"/>
    </row>
    <row r="413" spans="1:8" ht="12.75" customHeight="1" x14ac:dyDescent="0.25">
      <c r="A413" s="490" t="s">
        <v>929</v>
      </c>
      <c r="B413" s="107"/>
      <c r="C413" s="113" t="s">
        <v>97</v>
      </c>
      <c r="D413" s="221" t="s">
        <v>586</v>
      </c>
      <c r="E413" s="209">
        <v>1</v>
      </c>
      <c r="F413" s="209"/>
      <c r="G413" s="157">
        <f t="shared" si="14"/>
        <v>0</v>
      </c>
      <c r="H413" s="21"/>
    </row>
    <row r="414" spans="1:8" ht="12.75" customHeight="1" x14ac:dyDescent="0.25">
      <c r="A414" s="490" t="s">
        <v>930</v>
      </c>
      <c r="B414" s="107"/>
      <c r="C414" s="113" t="s">
        <v>97</v>
      </c>
      <c r="D414" s="221" t="s">
        <v>587</v>
      </c>
      <c r="E414" s="209">
        <v>1</v>
      </c>
      <c r="F414" s="209"/>
      <c r="G414" s="157">
        <f t="shared" si="14"/>
        <v>0</v>
      </c>
      <c r="H414" s="21"/>
    </row>
    <row r="415" spans="1:8" ht="12.75" customHeight="1" x14ac:dyDescent="0.25">
      <c r="A415" s="490" t="s">
        <v>931</v>
      </c>
      <c r="B415" s="107"/>
      <c r="C415" s="113" t="s">
        <v>97</v>
      </c>
      <c r="D415" s="221" t="s">
        <v>588</v>
      </c>
      <c r="E415" s="209">
        <v>1</v>
      </c>
      <c r="F415" s="209"/>
      <c r="G415" s="157">
        <f t="shared" si="14"/>
        <v>0</v>
      </c>
      <c r="H415" s="21"/>
    </row>
    <row r="416" spans="1:8" ht="12.75" customHeight="1" x14ac:dyDescent="0.25">
      <c r="A416" s="490" t="s">
        <v>932</v>
      </c>
      <c r="B416" s="107"/>
      <c r="C416" s="113" t="s">
        <v>97</v>
      </c>
      <c r="D416" s="221" t="s">
        <v>589</v>
      </c>
      <c r="E416" s="209">
        <v>16</v>
      </c>
      <c r="F416" s="209"/>
      <c r="G416" s="157">
        <f t="shared" si="14"/>
        <v>0</v>
      </c>
      <c r="H416" s="21"/>
    </row>
    <row r="417" spans="1:8" ht="12.75" customHeight="1" x14ac:dyDescent="0.25">
      <c r="A417" s="490" t="s">
        <v>933</v>
      </c>
      <c r="B417" s="107"/>
      <c r="C417" s="113" t="s">
        <v>97</v>
      </c>
      <c r="D417" s="221" t="s">
        <v>590</v>
      </c>
      <c r="E417" s="209">
        <v>2</v>
      </c>
      <c r="F417" s="209"/>
      <c r="G417" s="157">
        <f t="shared" si="14"/>
        <v>0</v>
      </c>
      <c r="H417" s="21"/>
    </row>
    <row r="418" spans="1:8" ht="25.5" customHeight="1" x14ac:dyDescent="0.25">
      <c r="A418" s="490" t="s">
        <v>934</v>
      </c>
      <c r="B418" s="445"/>
      <c r="C418" s="113" t="s">
        <v>97</v>
      </c>
      <c r="D418" s="446" t="s">
        <v>591</v>
      </c>
      <c r="E418" s="415">
        <v>2</v>
      </c>
      <c r="F418" s="415"/>
      <c r="G418" s="200">
        <f t="shared" si="14"/>
        <v>0</v>
      </c>
      <c r="H418" s="21"/>
    </row>
    <row r="419" spans="1:8" ht="12.75" customHeight="1" x14ac:dyDescent="0.25">
      <c r="A419" s="347"/>
      <c r="B419" s="249"/>
      <c r="C419" s="250"/>
      <c r="D419" s="533" t="s">
        <v>112</v>
      </c>
      <c r="E419" s="534"/>
      <c r="F419" s="535"/>
      <c r="G419" s="439">
        <f>SUM(G411:G418)</f>
        <v>0</v>
      </c>
      <c r="H419" s="21"/>
    </row>
    <row r="420" spans="1:8" ht="17.25" customHeight="1" x14ac:dyDescent="0.25">
      <c r="A420" s="138"/>
      <c r="B420" s="139"/>
      <c r="C420" s="139"/>
      <c r="D420" s="140" t="s">
        <v>618</v>
      </c>
      <c r="E420" s="141"/>
      <c r="F420" s="142"/>
      <c r="G420" s="143">
        <f>G409+G404+G382+G331+G311+G299+G296+G282+G278+G261+G241+G179+G147+G126+G119</f>
        <v>0</v>
      </c>
      <c r="H420" s="21"/>
    </row>
    <row r="421" spans="1:8" ht="17.25" customHeight="1" x14ac:dyDescent="0.25">
      <c r="A421" s="144"/>
      <c r="B421" s="145"/>
      <c r="C421" s="145"/>
      <c r="D421" s="146" t="s">
        <v>620</v>
      </c>
      <c r="E421" s="147"/>
      <c r="F421" s="148"/>
      <c r="G421" s="149">
        <f>E421*G420</f>
        <v>0</v>
      </c>
      <c r="H421" s="21"/>
    </row>
    <row r="422" spans="1:8" s="163" customFormat="1" ht="17.25" customHeight="1" x14ac:dyDescent="0.25">
      <c r="A422" s="144"/>
      <c r="B422" s="145"/>
      <c r="C422" s="145"/>
      <c r="D422" s="150" t="s">
        <v>619</v>
      </c>
      <c r="E422" s="151"/>
      <c r="F422" s="148"/>
      <c r="G422" s="149">
        <f>G419</f>
        <v>0</v>
      </c>
      <c r="H422" s="131"/>
    </row>
    <row r="423" spans="1:8" s="163" customFormat="1" ht="17.25" customHeight="1" x14ac:dyDescent="0.25">
      <c r="A423" s="144"/>
      <c r="B423" s="145"/>
      <c r="C423" s="145"/>
      <c r="D423" s="150" t="s">
        <v>621</v>
      </c>
      <c r="E423" s="147"/>
      <c r="F423" s="148"/>
      <c r="G423" s="149">
        <f>E423*G422</f>
        <v>0</v>
      </c>
      <c r="H423" s="131"/>
    </row>
    <row r="424" spans="1:8" ht="17.25" customHeight="1" x14ac:dyDescent="0.25">
      <c r="A424" s="144"/>
      <c r="B424" s="145"/>
      <c r="C424" s="145"/>
      <c r="D424" s="150" t="s">
        <v>592</v>
      </c>
      <c r="E424" s="151"/>
      <c r="F424" s="148"/>
      <c r="G424" s="149">
        <f>SUM(G420:G423)</f>
        <v>0</v>
      </c>
      <c r="H424" s="21"/>
    </row>
    <row r="425" spans="1:8" ht="18" customHeight="1" x14ac:dyDescent="0.25">
      <c r="A425" s="556" t="s">
        <v>593</v>
      </c>
      <c r="B425" s="539"/>
      <c r="C425" s="539"/>
      <c r="D425" s="539"/>
      <c r="E425" s="539"/>
      <c r="F425" s="539"/>
      <c r="G425" s="540"/>
      <c r="H425" s="447"/>
    </row>
    <row r="426" spans="1:8" ht="12.75" customHeight="1" x14ac:dyDescent="0.25">
      <c r="A426" s="473">
        <v>22</v>
      </c>
      <c r="B426" s="543" t="s">
        <v>594</v>
      </c>
      <c r="C426" s="515"/>
      <c r="D426" s="515"/>
      <c r="E426" s="515"/>
      <c r="F426" s="515"/>
      <c r="G426" s="516"/>
      <c r="H426" s="21"/>
    </row>
    <row r="427" spans="1:8" ht="25.5" customHeight="1" x14ac:dyDescent="0.25">
      <c r="A427" s="153"/>
      <c r="B427" s="114"/>
      <c r="C427" s="108"/>
      <c r="D427" s="154" t="s">
        <v>160</v>
      </c>
      <c r="E427" s="155"/>
      <c r="F427" s="156"/>
      <c r="G427" s="157"/>
      <c r="H427" s="21"/>
    </row>
    <row r="428" spans="1:8" ht="15" customHeight="1" x14ac:dyDescent="0.25">
      <c r="A428" s="489" t="s">
        <v>935</v>
      </c>
      <c r="B428" s="114"/>
      <c r="C428" s="108" t="s">
        <v>48</v>
      </c>
      <c r="D428" s="158" t="s">
        <v>163</v>
      </c>
      <c r="E428" s="155">
        <f>(1.39+1.43+1.43)*2.5</f>
        <v>10.625</v>
      </c>
      <c r="F428" s="156"/>
      <c r="G428" s="157">
        <f t="shared" ref="G428:G442" si="15">F428*E428</f>
        <v>0</v>
      </c>
      <c r="H428" s="21"/>
    </row>
    <row r="429" spans="1:8" ht="38.25" customHeight="1" x14ac:dyDescent="0.25">
      <c r="A429" s="489" t="s">
        <v>936</v>
      </c>
      <c r="B429" s="114"/>
      <c r="C429" s="108" t="s">
        <v>48</v>
      </c>
      <c r="D429" s="159" t="s">
        <v>165</v>
      </c>
      <c r="E429" s="160">
        <v>17</v>
      </c>
      <c r="F429" s="161"/>
      <c r="G429" s="157">
        <f t="shared" si="15"/>
        <v>0</v>
      </c>
      <c r="H429" s="21"/>
    </row>
    <row r="430" spans="1:8" ht="25.5" customHeight="1" x14ac:dyDescent="0.25">
      <c r="A430" s="489" t="s">
        <v>937</v>
      </c>
      <c r="B430" s="114"/>
      <c r="C430" s="108" t="s">
        <v>97</v>
      </c>
      <c r="D430" s="115" t="s">
        <v>166</v>
      </c>
      <c r="E430" s="160">
        <v>18</v>
      </c>
      <c r="F430" s="155"/>
      <c r="G430" s="157">
        <f t="shared" si="15"/>
        <v>0</v>
      </c>
      <c r="H430" s="21"/>
    </row>
    <row r="431" spans="1:8" ht="12.75" customHeight="1" x14ac:dyDescent="0.25">
      <c r="A431" s="489" t="s">
        <v>938</v>
      </c>
      <c r="B431" s="114"/>
      <c r="C431" s="108" t="s">
        <v>97</v>
      </c>
      <c r="D431" s="159" t="s">
        <v>167</v>
      </c>
      <c r="E431" s="162"/>
      <c r="F431" s="162"/>
      <c r="G431" s="157">
        <f t="shared" si="15"/>
        <v>0</v>
      </c>
      <c r="H431" s="21"/>
    </row>
    <row r="432" spans="1:8" ht="12.75" customHeight="1" x14ac:dyDescent="0.25">
      <c r="A432" s="489" t="s">
        <v>939</v>
      </c>
      <c r="B432" s="114"/>
      <c r="C432" s="108" t="s">
        <v>48</v>
      </c>
      <c r="D432" s="158" t="s">
        <v>168</v>
      </c>
      <c r="E432" s="155">
        <f>(3.91+5.81+2.39+0.91)</f>
        <v>13.02</v>
      </c>
      <c r="F432" s="155"/>
      <c r="G432" s="157">
        <f t="shared" si="15"/>
        <v>0</v>
      </c>
      <c r="H432" s="21"/>
    </row>
    <row r="433" spans="1:8" ht="12.75" customHeight="1" x14ac:dyDescent="0.25">
      <c r="A433" s="489" t="s">
        <v>940</v>
      </c>
      <c r="B433" s="114"/>
      <c r="C433" s="108" t="s">
        <v>67</v>
      </c>
      <c r="D433" s="158" t="s">
        <v>169</v>
      </c>
      <c r="E433" s="155">
        <f>((0.3+0.17+1.42)*18*0.05)+(4.75*0.05)</f>
        <v>1.9384999999999999</v>
      </c>
      <c r="F433" s="155"/>
      <c r="G433" s="157">
        <f t="shared" si="15"/>
        <v>0</v>
      </c>
      <c r="H433" s="21"/>
    </row>
    <row r="434" spans="1:8" ht="12.75" customHeight="1" x14ac:dyDescent="0.25">
      <c r="A434" s="489" t="s">
        <v>941</v>
      </c>
      <c r="B434" s="114"/>
      <c r="C434" s="108" t="s">
        <v>67</v>
      </c>
      <c r="D434" s="115" t="s">
        <v>170</v>
      </c>
      <c r="E434" s="156">
        <f>61.65*0.1</f>
        <v>6.165</v>
      </c>
      <c r="F434" s="156"/>
      <c r="G434" s="157">
        <f t="shared" si="15"/>
        <v>0</v>
      </c>
      <c r="H434" s="21"/>
    </row>
    <row r="435" spans="1:8" ht="12.75" customHeight="1" x14ac:dyDescent="0.25">
      <c r="A435" s="489" t="s">
        <v>942</v>
      </c>
      <c r="B435" s="114"/>
      <c r="C435" s="108" t="s">
        <v>48</v>
      </c>
      <c r="D435" s="164" t="s">
        <v>171</v>
      </c>
      <c r="E435" s="160">
        <v>850.24</v>
      </c>
      <c r="F435" s="156"/>
      <c r="G435" s="157">
        <f t="shared" si="15"/>
        <v>0</v>
      </c>
      <c r="H435" s="21"/>
    </row>
    <row r="436" spans="1:8" ht="25.5" customHeight="1" x14ac:dyDescent="0.25">
      <c r="A436" s="489" t="s">
        <v>943</v>
      </c>
      <c r="B436" s="114"/>
      <c r="C436" s="165" t="s">
        <v>67</v>
      </c>
      <c r="D436" s="115" t="s">
        <v>176</v>
      </c>
      <c r="E436" s="162">
        <f>7.56+(2.1*1.2)+34.68</f>
        <v>44.76</v>
      </c>
      <c r="F436" s="162"/>
      <c r="G436" s="157">
        <f t="shared" si="15"/>
        <v>0</v>
      </c>
      <c r="H436" s="21"/>
    </row>
    <row r="437" spans="1:8" ht="26.25" customHeight="1" x14ac:dyDescent="0.25">
      <c r="A437" s="489" t="s">
        <v>944</v>
      </c>
      <c r="B437" s="114"/>
      <c r="C437" s="165" t="s">
        <v>48</v>
      </c>
      <c r="D437" s="115" t="s">
        <v>178</v>
      </c>
      <c r="E437" s="162">
        <f>0.8*0.8*20</f>
        <v>12.800000000000002</v>
      </c>
      <c r="F437" s="162"/>
      <c r="G437" s="157">
        <f t="shared" si="15"/>
        <v>0</v>
      </c>
      <c r="H437" s="21"/>
    </row>
    <row r="438" spans="1:8" ht="38.25" customHeight="1" x14ac:dyDescent="0.25">
      <c r="A438" s="489" t="s">
        <v>945</v>
      </c>
      <c r="B438" s="114"/>
      <c r="C438" s="165" t="s">
        <v>48</v>
      </c>
      <c r="D438" s="115" t="s">
        <v>179</v>
      </c>
      <c r="E438" s="166">
        <v>408.37</v>
      </c>
      <c r="F438" s="162"/>
      <c r="G438" s="157">
        <f t="shared" si="15"/>
        <v>0</v>
      </c>
      <c r="H438" s="21"/>
    </row>
    <row r="439" spans="1:8" ht="38.25" customHeight="1" x14ac:dyDescent="0.25">
      <c r="A439" s="489" t="s">
        <v>946</v>
      </c>
      <c r="B439" s="107"/>
      <c r="C439" s="165" t="s">
        <v>48</v>
      </c>
      <c r="D439" s="167" t="s">
        <v>49</v>
      </c>
      <c r="E439" s="168">
        <f>410.63+61.65+2.2+11.16</f>
        <v>485.64</v>
      </c>
      <c r="F439" s="168"/>
      <c r="G439" s="157">
        <f t="shared" si="15"/>
        <v>0</v>
      </c>
      <c r="H439" s="21"/>
    </row>
    <row r="440" spans="1:8" ht="12.75" customHeight="1" x14ac:dyDescent="0.25">
      <c r="A440" s="489" t="s">
        <v>947</v>
      </c>
      <c r="B440" s="170"/>
      <c r="C440" s="171" t="s">
        <v>48</v>
      </c>
      <c r="D440" s="172" t="s">
        <v>54</v>
      </c>
      <c r="E440" s="173">
        <v>315</v>
      </c>
      <c r="F440" s="174"/>
      <c r="G440" s="157">
        <f t="shared" si="15"/>
        <v>0</v>
      </c>
      <c r="H440" s="137"/>
    </row>
    <row r="441" spans="1:8" ht="27" customHeight="1" x14ac:dyDescent="0.25">
      <c r="A441" s="489" t="s">
        <v>948</v>
      </c>
      <c r="B441" s="170"/>
      <c r="C441" s="175" t="s">
        <v>56</v>
      </c>
      <c r="D441" s="172" t="s">
        <v>57</v>
      </c>
      <c r="E441" s="173">
        <v>20</v>
      </c>
      <c r="F441" s="174"/>
      <c r="G441" s="157">
        <f t="shared" si="15"/>
        <v>0</v>
      </c>
      <c r="H441" s="21"/>
    </row>
    <row r="442" spans="1:8" ht="26.25" customHeight="1" x14ac:dyDescent="0.25">
      <c r="A442" s="489" t="s">
        <v>949</v>
      </c>
      <c r="B442" s="170"/>
      <c r="C442" s="175" t="s">
        <v>48</v>
      </c>
      <c r="D442" s="177" t="s">
        <v>61</v>
      </c>
      <c r="E442" s="178">
        <v>3.06</v>
      </c>
      <c r="F442" s="179"/>
      <c r="G442" s="157">
        <f t="shared" si="15"/>
        <v>0</v>
      </c>
      <c r="H442" s="21"/>
    </row>
    <row r="443" spans="1:8" ht="28.5" customHeight="1" x14ac:dyDescent="0.25">
      <c r="A443" s="169"/>
      <c r="B443" s="180"/>
      <c r="C443" s="181"/>
      <c r="D443" s="182" t="s">
        <v>196</v>
      </c>
      <c r="E443" s="183"/>
      <c r="F443" s="183"/>
      <c r="G443" s="184"/>
      <c r="H443" s="21"/>
    </row>
    <row r="444" spans="1:8" ht="25.5" customHeight="1" x14ac:dyDescent="0.25">
      <c r="A444" s="491" t="s">
        <v>950</v>
      </c>
      <c r="B444" s="118"/>
      <c r="C444" s="122" t="s">
        <v>48</v>
      </c>
      <c r="D444" s="109" t="s">
        <v>63</v>
      </c>
      <c r="E444" s="120">
        <v>2.5</v>
      </c>
      <c r="F444" s="116"/>
      <c r="G444" s="186">
        <f>F444*E444</f>
        <v>0</v>
      </c>
      <c r="H444" s="21"/>
    </row>
    <row r="445" spans="1:8" ht="24.75" customHeight="1" x14ac:dyDescent="0.25">
      <c r="A445" s="491" t="s">
        <v>951</v>
      </c>
      <c r="B445" s="118"/>
      <c r="C445" s="122" t="s">
        <v>48</v>
      </c>
      <c r="D445" s="109" t="s">
        <v>74</v>
      </c>
      <c r="E445" s="120">
        <v>1.8</v>
      </c>
      <c r="F445" s="116"/>
      <c r="G445" s="186">
        <f>F445*E445</f>
        <v>0</v>
      </c>
      <c r="H445" s="21"/>
    </row>
    <row r="446" spans="1:8" ht="17.25" customHeight="1" x14ac:dyDescent="0.25">
      <c r="A446" s="347"/>
      <c r="B446" s="448"/>
      <c r="C446" s="449"/>
      <c r="D446" s="544" t="s">
        <v>146</v>
      </c>
      <c r="E446" s="518"/>
      <c r="F446" s="545"/>
      <c r="G446" s="450">
        <f>SUM(G428:G445)</f>
        <v>0</v>
      </c>
      <c r="H446" s="21"/>
    </row>
    <row r="447" spans="1:8" ht="12.75" customHeight="1" x14ac:dyDescent="0.25">
      <c r="A447" s="190">
        <v>23</v>
      </c>
      <c r="B447" s="546" t="s">
        <v>595</v>
      </c>
      <c r="C447" s="547"/>
      <c r="D447" s="547"/>
      <c r="E447" s="547"/>
      <c r="F447" s="547"/>
      <c r="G447" s="548"/>
      <c r="H447" s="21"/>
    </row>
    <row r="448" spans="1:8" ht="26.25" x14ac:dyDescent="0.25">
      <c r="A448" s="490" t="s">
        <v>952</v>
      </c>
      <c r="B448" s="118"/>
      <c r="C448" s="165" t="s">
        <v>48</v>
      </c>
      <c r="D448" s="194" t="str">
        <f>'Composição de Custos '!$D$179</f>
        <v xml:space="preserve">DIVISÓRIA DUPLA EM MDF ACABAMENTO AMADEIRADO COR CLARA COM PERFIL EM AÇO E ISOLAMENTO DE LÃ DE ROCHA  </v>
      </c>
      <c r="E448" s="197">
        <f>(((5.72+2.84+3.17+2.97+2.84+26.91+6.2+6.11+2.6+3.6+4.36)*2.36)-(9*(0.9*2.1)))*1.05</f>
        <v>148.95846000000003</v>
      </c>
      <c r="F448" s="197"/>
      <c r="G448" s="157">
        <f>F448*E448</f>
        <v>0</v>
      </c>
      <c r="H448" s="21"/>
    </row>
    <row r="449" spans="1:8" ht="25.5" customHeight="1" x14ac:dyDescent="0.25">
      <c r="A449" s="490" t="s">
        <v>953</v>
      </c>
      <c r="B449" s="114"/>
      <c r="C449" s="113" t="s">
        <v>48</v>
      </c>
      <c r="D449" s="158" t="s">
        <v>207</v>
      </c>
      <c r="E449" s="160">
        <v>13.5</v>
      </c>
      <c r="F449" s="156"/>
      <c r="G449" s="200">
        <f>F449*E449</f>
        <v>0</v>
      </c>
      <c r="H449" s="21"/>
    </row>
    <row r="450" spans="1:8" ht="26.25" x14ac:dyDescent="0.25">
      <c r="A450" s="490" t="s">
        <v>954</v>
      </c>
      <c r="B450" s="114"/>
      <c r="C450" s="108" t="s">
        <v>56</v>
      </c>
      <c r="D450" s="158" t="s">
        <v>209</v>
      </c>
      <c r="E450" s="160">
        <v>1.3</v>
      </c>
      <c r="F450" s="156"/>
      <c r="G450" s="200">
        <f>F450*E450</f>
        <v>0</v>
      </c>
      <c r="H450" s="21"/>
    </row>
    <row r="451" spans="1:8" ht="26.25" x14ac:dyDescent="0.25">
      <c r="A451" s="490" t="s">
        <v>955</v>
      </c>
      <c r="B451" s="107"/>
      <c r="C451" s="113" t="s">
        <v>48</v>
      </c>
      <c r="D451" s="164" t="s">
        <v>211</v>
      </c>
      <c r="E451" s="160">
        <f>6.6+0.48</f>
        <v>7.08</v>
      </c>
      <c r="F451" s="209"/>
      <c r="G451" s="200">
        <f>F451*E451</f>
        <v>0</v>
      </c>
      <c r="H451" s="21"/>
    </row>
    <row r="452" spans="1:8" ht="12.75" customHeight="1" x14ac:dyDescent="0.25">
      <c r="A452" s="490" t="s">
        <v>956</v>
      </c>
      <c r="B452" s="107"/>
      <c r="C452" s="113" t="s">
        <v>42</v>
      </c>
      <c r="D452" s="164" t="s">
        <v>98</v>
      </c>
      <c r="E452" s="160">
        <v>10</v>
      </c>
      <c r="F452" s="156"/>
      <c r="G452" s="200">
        <f>F452*E452</f>
        <v>0</v>
      </c>
      <c r="H452" s="21"/>
    </row>
    <row r="453" spans="1:8" ht="12.75" customHeight="1" x14ac:dyDescent="0.25">
      <c r="A453" s="133"/>
      <c r="B453" s="211"/>
      <c r="C453" s="212"/>
      <c r="D453" s="553" t="s">
        <v>112</v>
      </c>
      <c r="E453" s="554"/>
      <c r="F453" s="555"/>
      <c r="G453" s="214">
        <f>SUM(G448:G452)</f>
        <v>0</v>
      </c>
      <c r="H453" s="21"/>
    </row>
    <row r="454" spans="1:8" ht="26.25" customHeight="1" x14ac:dyDescent="0.25">
      <c r="A454" s="216">
        <v>24</v>
      </c>
      <c r="B454" s="546" t="s">
        <v>596</v>
      </c>
      <c r="C454" s="547"/>
      <c r="D454" s="547"/>
      <c r="E454" s="547"/>
      <c r="F454" s="547"/>
      <c r="G454" s="548"/>
      <c r="H454" s="21"/>
    </row>
    <row r="455" spans="1:8" s="163" customFormat="1" ht="12.75" customHeight="1" x14ac:dyDescent="0.25">
      <c r="A455" s="490" t="s">
        <v>957</v>
      </c>
      <c r="B455" s="316"/>
      <c r="C455" s="218" t="s">
        <v>56</v>
      </c>
      <c r="D455" s="219" t="s">
        <v>218</v>
      </c>
      <c r="E455" s="220">
        <v>28.5</v>
      </c>
      <c r="F455" s="220"/>
      <c r="G455" s="402">
        <f t="shared" ref="G455:G460" si="16">F455*E455</f>
        <v>0</v>
      </c>
      <c r="H455" s="131"/>
    </row>
    <row r="456" spans="1:8" s="163" customFormat="1" ht="12.75" customHeight="1" x14ac:dyDescent="0.25">
      <c r="A456" s="490" t="s">
        <v>958</v>
      </c>
      <c r="B456" s="114"/>
      <c r="C456" s="113" t="s">
        <v>56</v>
      </c>
      <c r="D456" s="304" t="s">
        <v>221</v>
      </c>
      <c r="E456" s="160">
        <f>17.5*1.1</f>
        <v>19.25</v>
      </c>
      <c r="F456" s="209"/>
      <c r="G456" s="200">
        <f t="shared" si="16"/>
        <v>0</v>
      </c>
      <c r="H456" s="176"/>
    </row>
    <row r="457" spans="1:8" s="163" customFormat="1" ht="12.75" customHeight="1" x14ac:dyDescent="0.25">
      <c r="A457" s="490" t="s">
        <v>959</v>
      </c>
      <c r="B457" s="114"/>
      <c r="C457" s="113" t="s">
        <v>97</v>
      </c>
      <c r="D457" s="304" t="s">
        <v>223</v>
      </c>
      <c r="E457" s="160">
        <v>8</v>
      </c>
      <c r="F457" s="209"/>
      <c r="G457" s="200">
        <f t="shared" si="16"/>
        <v>0</v>
      </c>
      <c r="H457" s="130"/>
    </row>
    <row r="458" spans="1:8" s="163" customFormat="1" ht="12.75" customHeight="1" x14ac:dyDescent="0.25">
      <c r="A458" s="490" t="s">
        <v>960</v>
      </c>
      <c r="B458" s="316"/>
      <c r="C458" s="113" t="s">
        <v>97</v>
      </c>
      <c r="D458" s="219" t="s">
        <v>224</v>
      </c>
      <c r="E458" s="220">
        <v>4</v>
      </c>
      <c r="F458" s="220"/>
      <c r="G458" s="200">
        <f t="shared" si="16"/>
        <v>0</v>
      </c>
      <c r="H458" s="131"/>
    </row>
    <row r="459" spans="1:8" s="163" customFormat="1" ht="12.75" customHeight="1" x14ac:dyDescent="0.25">
      <c r="A459" s="490" t="s">
        <v>961</v>
      </c>
      <c r="B459" s="316"/>
      <c r="C459" s="218" t="s">
        <v>97</v>
      </c>
      <c r="D459" s="219" t="s">
        <v>225</v>
      </c>
      <c r="E459" s="220">
        <v>9</v>
      </c>
      <c r="F459" s="220"/>
      <c r="G459" s="200">
        <f t="shared" si="16"/>
        <v>0</v>
      </c>
      <c r="H459" s="131"/>
    </row>
    <row r="460" spans="1:8" s="163" customFormat="1" ht="12.75" customHeight="1" x14ac:dyDescent="0.25">
      <c r="A460" s="490" t="s">
        <v>962</v>
      </c>
      <c r="B460" s="114"/>
      <c r="C460" s="113" t="s">
        <v>97</v>
      </c>
      <c r="D460" s="221" t="s">
        <v>226</v>
      </c>
      <c r="E460" s="220">
        <v>4</v>
      </c>
      <c r="F460" s="220"/>
      <c r="G460" s="200">
        <f t="shared" si="16"/>
        <v>0</v>
      </c>
      <c r="H460" s="131"/>
    </row>
    <row r="461" spans="1:8" s="163" customFormat="1" ht="12.75" customHeight="1" x14ac:dyDescent="0.25">
      <c r="A461" s="490" t="s">
        <v>963</v>
      </c>
      <c r="B461" s="114"/>
      <c r="C461" s="113" t="s">
        <v>97</v>
      </c>
      <c r="D461" s="221" t="s">
        <v>227</v>
      </c>
      <c r="E461" s="220">
        <v>6</v>
      </c>
      <c r="F461" s="220"/>
      <c r="G461" s="200"/>
      <c r="H461" s="131"/>
    </row>
    <row r="462" spans="1:8" s="163" customFormat="1" ht="12.75" customHeight="1" x14ac:dyDescent="0.25">
      <c r="A462" s="490" t="s">
        <v>964</v>
      </c>
      <c r="B462" s="114"/>
      <c r="C462" s="113" t="s">
        <v>97</v>
      </c>
      <c r="D462" s="221" t="s">
        <v>230</v>
      </c>
      <c r="E462" s="220">
        <v>8</v>
      </c>
      <c r="F462" s="220"/>
      <c r="G462" s="402">
        <f t="shared" ref="G462:G471" si="17">F462*E462</f>
        <v>0</v>
      </c>
      <c r="H462" s="131"/>
    </row>
    <row r="463" spans="1:8" s="163" customFormat="1" ht="12.75" customHeight="1" x14ac:dyDescent="0.25">
      <c r="A463" s="490" t="s">
        <v>965</v>
      </c>
      <c r="B463" s="114"/>
      <c r="C463" s="113" t="s">
        <v>97</v>
      </c>
      <c r="D463" s="222" t="s">
        <v>232</v>
      </c>
      <c r="E463" s="209">
        <v>7</v>
      </c>
      <c r="F463" s="160"/>
      <c r="G463" s="402">
        <f t="shared" si="17"/>
        <v>0</v>
      </c>
      <c r="H463" s="131"/>
    </row>
    <row r="464" spans="1:8" s="163" customFormat="1" ht="15" customHeight="1" x14ac:dyDescent="0.25">
      <c r="A464" s="490" t="s">
        <v>966</v>
      </c>
      <c r="B464" s="114"/>
      <c r="C464" s="113" t="s">
        <v>97</v>
      </c>
      <c r="D464" s="304" t="s">
        <v>233</v>
      </c>
      <c r="E464" s="160">
        <v>7</v>
      </c>
      <c r="F464" s="160"/>
      <c r="G464" s="402">
        <f t="shared" si="17"/>
        <v>0</v>
      </c>
      <c r="H464" s="131"/>
    </row>
    <row r="465" spans="1:8" s="163" customFormat="1" ht="12.75" customHeight="1" x14ac:dyDescent="0.25">
      <c r="A465" s="490" t="s">
        <v>967</v>
      </c>
      <c r="B465" s="114"/>
      <c r="C465" s="113" t="s">
        <v>56</v>
      </c>
      <c r="D465" s="304" t="s">
        <v>234</v>
      </c>
      <c r="E465" s="160">
        <v>32</v>
      </c>
      <c r="F465" s="160"/>
      <c r="G465" s="402">
        <f t="shared" si="17"/>
        <v>0</v>
      </c>
      <c r="H465" s="131"/>
    </row>
    <row r="466" spans="1:8" s="163" customFormat="1" ht="12.75" customHeight="1" x14ac:dyDescent="0.25">
      <c r="A466" s="490" t="s">
        <v>968</v>
      </c>
      <c r="B466" s="114"/>
      <c r="C466" s="113" t="s">
        <v>56</v>
      </c>
      <c r="D466" s="295" t="s">
        <v>235</v>
      </c>
      <c r="E466" s="160">
        <v>28</v>
      </c>
      <c r="F466" s="399"/>
      <c r="G466" s="402">
        <f t="shared" si="17"/>
        <v>0</v>
      </c>
      <c r="H466" s="131"/>
    </row>
    <row r="467" spans="1:8" s="163" customFormat="1" ht="12.75" customHeight="1" x14ac:dyDescent="0.25">
      <c r="A467" s="490" t="s">
        <v>969</v>
      </c>
      <c r="B467" s="114"/>
      <c r="C467" s="113" t="s">
        <v>97</v>
      </c>
      <c r="D467" s="295" t="s">
        <v>239</v>
      </c>
      <c r="E467" s="160">
        <v>2</v>
      </c>
      <c r="F467" s="399"/>
      <c r="G467" s="402">
        <f t="shared" si="17"/>
        <v>0</v>
      </c>
      <c r="H467" s="131"/>
    </row>
    <row r="468" spans="1:8" s="163" customFormat="1" ht="12.75" customHeight="1" x14ac:dyDescent="0.25">
      <c r="A468" s="490" t="s">
        <v>970</v>
      </c>
      <c r="B468" s="114"/>
      <c r="C468" s="113" t="s">
        <v>97</v>
      </c>
      <c r="D468" s="295" t="s">
        <v>241</v>
      </c>
      <c r="E468" s="160">
        <v>12</v>
      </c>
      <c r="F468" s="209"/>
      <c r="G468" s="402">
        <f t="shared" si="17"/>
        <v>0</v>
      </c>
      <c r="H468" s="131"/>
    </row>
    <row r="469" spans="1:8" s="163" customFormat="1" ht="12.75" customHeight="1" x14ac:dyDescent="0.25">
      <c r="A469" s="490" t="s">
        <v>971</v>
      </c>
      <c r="B469" s="114"/>
      <c r="C469" s="113" t="s">
        <v>56</v>
      </c>
      <c r="D469" s="295" t="s">
        <v>244</v>
      </c>
      <c r="E469" s="160">
        <v>24</v>
      </c>
      <c r="F469" s="209"/>
      <c r="G469" s="402">
        <f t="shared" si="17"/>
        <v>0</v>
      </c>
      <c r="H469" s="131"/>
    </row>
    <row r="470" spans="1:8" s="163" customFormat="1" ht="27" customHeight="1" x14ac:dyDescent="0.25">
      <c r="A470" s="490" t="s">
        <v>972</v>
      </c>
      <c r="B470" s="114"/>
      <c r="C470" s="113" t="s">
        <v>97</v>
      </c>
      <c r="D470" s="295" t="s">
        <v>246</v>
      </c>
      <c r="E470" s="399">
        <v>7</v>
      </c>
      <c r="F470" s="399"/>
      <c r="G470" s="402">
        <f t="shared" si="17"/>
        <v>0</v>
      </c>
      <c r="H470" s="131"/>
    </row>
    <row r="471" spans="1:8" s="163" customFormat="1" ht="12.75" customHeight="1" x14ac:dyDescent="0.25">
      <c r="A471" s="490" t="s">
        <v>973</v>
      </c>
      <c r="B471" s="114"/>
      <c r="C471" s="113" t="s">
        <v>97</v>
      </c>
      <c r="D471" s="295" t="s">
        <v>249</v>
      </c>
      <c r="E471" s="160">
        <v>1</v>
      </c>
      <c r="F471" s="160"/>
      <c r="G471" s="402">
        <f t="shared" si="17"/>
        <v>0</v>
      </c>
      <c r="H471" s="131"/>
    </row>
    <row r="472" spans="1:8" s="163" customFormat="1" ht="12.75" customHeight="1" x14ac:dyDescent="0.25">
      <c r="A472" s="490" t="s">
        <v>974</v>
      </c>
      <c r="B472" s="114"/>
      <c r="C472" s="113" t="s">
        <v>97</v>
      </c>
      <c r="D472" s="244" t="s">
        <v>250</v>
      </c>
      <c r="E472" s="246">
        <v>2</v>
      </c>
      <c r="F472" s="247"/>
      <c r="G472" s="402">
        <f>E472*F472</f>
        <v>0</v>
      </c>
      <c r="H472" s="130"/>
    </row>
    <row r="473" spans="1:8" s="163" customFormat="1" ht="12.75" customHeight="1" x14ac:dyDescent="0.25">
      <c r="A473" s="490" t="s">
        <v>975</v>
      </c>
      <c r="B473" s="114"/>
      <c r="C473" s="474" t="s">
        <v>97</v>
      </c>
      <c r="D473" s="475" t="s">
        <v>251</v>
      </c>
      <c r="E473" s="476">
        <v>7</v>
      </c>
      <c r="F473" s="476"/>
      <c r="G473" s="236">
        <f>F473*E473</f>
        <v>0</v>
      </c>
      <c r="H473" s="131"/>
    </row>
    <row r="474" spans="1:8" s="163" customFormat="1" ht="12.75" customHeight="1" x14ac:dyDescent="0.25">
      <c r="A474" s="133"/>
      <c r="B474" s="211"/>
      <c r="C474" s="212"/>
      <c r="D474" s="553" t="s">
        <v>112</v>
      </c>
      <c r="E474" s="554"/>
      <c r="F474" s="555"/>
      <c r="G474" s="214">
        <f>SUM(G455:G473)</f>
        <v>0</v>
      </c>
      <c r="H474" s="131"/>
    </row>
    <row r="475" spans="1:8" ht="12.75" customHeight="1" x14ac:dyDescent="0.25">
      <c r="A475" s="216">
        <v>25</v>
      </c>
      <c r="B475" s="546" t="s">
        <v>622</v>
      </c>
      <c r="C475" s="547"/>
      <c r="D475" s="547"/>
      <c r="E475" s="547"/>
      <c r="F475" s="547"/>
      <c r="G475" s="548"/>
      <c r="H475" s="137"/>
    </row>
    <row r="476" spans="1:8" s="163" customFormat="1" ht="12.75" customHeight="1" x14ac:dyDescent="0.25">
      <c r="A476" s="489" t="s">
        <v>976</v>
      </c>
      <c r="B476" s="114"/>
      <c r="C476" s="113" t="s">
        <v>97</v>
      </c>
      <c r="D476" s="234" t="s">
        <v>255</v>
      </c>
      <c r="E476" s="160">
        <v>1</v>
      </c>
      <c r="F476" s="220"/>
      <c r="G476" s="402">
        <f>E476*F476</f>
        <v>0</v>
      </c>
      <c r="H476" s="130"/>
    </row>
    <row r="477" spans="1:8" s="163" customFormat="1" ht="12.75" customHeight="1" x14ac:dyDescent="0.25">
      <c r="A477" s="489" t="s">
        <v>977</v>
      </c>
      <c r="B477" s="114"/>
      <c r="C477" s="113" t="s">
        <v>97</v>
      </c>
      <c r="D477" s="304" t="s">
        <v>259</v>
      </c>
      <c r="E477" s="160">
        <v>1</v>
      </c>
      <c r="F477" s="209"/>
      <c r="G477" s="402">
        <f>E477*F477</f>
        <v>0</v>
      </c>
      <c r="H477" s="130"/>
    </row>
    <row r="478" spans="1:8" s="163" customFormat="1" ht="12.75" customHeight="1" x14ac:dyDescent="0.25">
      <c r="A478" s="489" t="s">
        <v>978</v>
      </c>
      <c r="B478" s="114"/>
      <c r="C478" s="296" t="s">
        <v>56</v>
      </c>
      <c r="D478" s="227" t="s">
        <v>260</v>
      </c>
      <c r="E478" s="229">
        <v>18</v>
      </c>
      <c r="F478" s="229"/>
      <c r="G478" s="111">
        <f>F478*E478</f>
        <v>0</v>
      </c>
      <c r="H478" s="131"/>
    </row>
    <row r="479" spans="1:8" s="163" customFormat="1" ht="12.75" customHeight="1" x14ac:dyDescent="0.25">
      <c r="A479" s="489" t="s">
        <v>979</v>
      </c>
      <c r="B479" s="114"/>
      <c r="C479" s="113" t="s">
        <v>97</v>
      </c>
      <c r="D479" s="295" t="s">
        <v>261</v>
      </c>
      <c r="E479" s="166">
        <v>4</v>
      </c>
      <c r="F479" s="166"/>
      <c r="G479" s="111">
        <f>F479*E479</f>
        <v>0</v>
      </c>
      <c r="H479" s="131"/>
    </row>
    <row r="480" spans="1:8" s="163" customFormat="1" ht="12.75" customHeight="1" x14ac:dyDescent="0.25">
      <c r="A480" s="489" t="s">
        <v>980</v>
      </c>
      <c r="B480" s="114"/>
      <c r="C480" s="113" t="s">
        <v>97</v>
      </c>
      <c r="D480" s="295" t="s">
        <v>262</v>
      </c>
      <c r="E480" s="166">
        <v>4</v>
      </c>
      <c r="F480" s="166"/>
      <c r="G480" s="236">
        <f>F480*E480</f>
        <v>0</v>
      </c>
      <c r="H480" s="131"/>
    </row>
    <row r="481" spans="1:8" s="163" customFormat="1" ht="12.75" customHeight="1" x14ac:dyDescent="0.25">
      <c r="A481" s="489" t="s">
        <v>981</v>
      </c>
      <c r="B481" s="114"/>
      <c r="C481" s="113" t="s">
        <v>97</v>
      </c>
      <c r="D481" s="295" t="s">
        <v>263</v>
      </c>
      <c r="E481" s="237">
        <v>4</v>
      </c>
      <c r="F481" s="166"/>
      <c r="G481" s="236">
        <f>F481*E480</f>
        <v>0</v>
      </c>
      <c r="H481" s="131"/>
    </row>
    <row r="482" spans="1:8" s="163" customFormat="1" ht="12.75" customHeight="1" x14ac:dyDescent="0.25">
      <c r="A482" s="489" t="s">
        <v>982</v>
      </c>
      <c r="B482" s="114"/>
      <c r="C482" s="113" t="s">
        <v>97</v>
      </c>
      <c r="D482" s="295" t="s">
        <v>266</v>
      </c>
      <c r="E482" s="166">
        <v>12</v>
      </c>
      <c r="F482" s="166"/>
      <c r="G482" s="236">
        <f>F482*E482</f>
        <v>0</v>
      </c>
      <c r="H482" s="131"/>
    </row>
    <row r="483" spans="1:8" s="163" customFormat="1" ht="12.75" customHeight="1" x14ac:dyDescent="0.25">
      <c r="A483" s="489" t="s">
        <v>983</v>
      </c>
      <c r="B483" s="114"/>
      <c r="C483" s="113" t="s">
        <v>97</v>
      </c>
      <c r="D483" s="295" t="s">
        <v>267</v>
      </c>
      <c r="E483" s="166">
        <v>22</v>
      </c>
      <c r="F483" s="166"/>
      <c r="G483" s="111">
        <f>F483*E483</f>
        <v>0</v>
      </c>
      <c r="H483" s="131"/>
    </row>
    <row r="484" spans="1:8" s="163" customFormat="1" ht="12.75" customHeight="1" x14ac:dyDescent="0.25">
      <c r="A484" s="489" t="s">
        <v>984</v>
      </c>
      <c r="B484" s="114"/>
      <c r="C484" s="113" t="s">
        <v>97</v>
      </c>
      <c r="D484" s="238" t="s">
        <v>268</v>
      </c>
      <c r="E484" s="229">
        <v>2</v>
      </c>
      <c r="F484" s="229"/>
      <c r="G484" s="111">
        <f>F484*E484</f>
        <v>0</v>
      </c>
      <c r="H484" s="131"/>
    </row>
    <row r="485" spans="1:8" s="163" customFormat="1" ht="12.75" customHeight="1" x14ac:dyDescent="0.25">
      <c r="A485" s="489" t="s">
        <v>985</v>
      </c>
      <c r="B485" s="114"/>
      <c r="C485" s="113" t="s">
        <v>48</v>
      </c>
      <c r="D485" s="234" t="s">
        <v>269</v>
      </c>
      <c r="E485" s="160">
        <v>43.5</v>
      </c>
      <c r="F485" s="220"/>
      <c r="G485" s="402">
        <f>E485*F485</f>
        <v>0</v>
      </c>
      <c r="H485" s="130"/>
    </row>
    <row r="486" spans="1:8" s="163" customFormat="1" ht="12.75" customHeight="1" x14ac:dyDescent="0.25">
      <c r="A486" s="112"/>
      <c r="B486" s="114"/>
      <c r="C486" s="113"/>
      <c r="D486" s="239" t="s">
        <v>270</v>
      </c>
      <c r="E486" s="160"/>
      <c r="F486" s="209"/>
      <c r="G486" s="402"/>
      <c r="H486" s="130"/>
    </row>
    <row r="487" spans="1:8" s="163" customFormat="1" ht="12.75" customHeight="1" x14ac:dyDescent="0.25">
      <c r="A487" s="489" t="s">
        <v>986</v>
      </c>
      <c r="B487" s="114"/>
      <c r="C487" s="113" t="s">
        <v>97</v>
      </c>
      <c r="D487" s="304" t="s">
        <v>273</v>
      </c>
      <c r="E487" s="160">
        <v>12</v>
      </c>
      <c r="F487" s="209"/>
      <c r="G487" s="402">
        <f>E487*F487</f>
        <v>0</v>
      </c>
      <c r="H487" s="130"/>
    </row>
    <row r="488" spans="1:8" s="163" customFormat="1" ht="12.75" customHeight="1" x14ac:dyDescent="0.25">
      <c r="A488" s="489" t="s">
        <v>987</v>
      </c>
      <c r="B488" s="114"/>
      <c r="C488" s="452" t="s">
        <v>56</v>
      </c>
      <c r="D488" s="227" t="s">
        <v>274</v>
      </c>
      <c r="E488" s="229">
        <v>60</v>
      </c>
      <c r="F488" s="229"/>
      <c r="G488" s="111">
        <f t="shared" ref="G488:G505" si="18">F488*E488</f>
        <v>0</v>
      </c>
      <c r="H488" s="131"/>
    </row>
    <row r="489" spans="1:8" s="163" customFormat="1" ht="12.75" customHeight="1" x14ac:dyDescent="0.25">
      <c r="A489" s="489" t="s">
        <v>598</v>
      </c>
      <c r="B489" s="114"/>
      <c r="C489" s="242" t="s">
        <v>56</v>
      </c>
      <c r="D489" s="244" t="s">
        <v>277</v>
      </c>
      <c r="E489" s="246">
        <v>120</v>
      </c>
      <c r="F489" s="247"/>
      <c r="G489" s="111">
        <f t="shared" si="18"/>
        <v>0</v>
      </c>
      <c r="H489" s="176"/>
    </row>
    <row r="490" spans="1:8" s="163" customFormat="1" ht="12.75" customHeight="1" x14ac:dyDescent="0.25">
      <c r="A490" s="489" t="s">
        <v>599</v>
      </c>
      <c r="B490" s="114"/>
      <c r="C490" s="242" t="s">
        <v>56</v>
      </c>
      <c r="D490" s="244" t="s">
        <v>277</v>
      </c>
      <c r="E490" s="246">
        <v>120</v>
      </c>
      <c r="F490" s="247"/>
      <c r="G490" s="111">
        <f t="shared" si="18"/>
        <v>0</v>
      </c>
      <c r="H490" s="176"/>
    </row>
    <row r="491" spans="1:8" s="163" customFormat="1" ht="12.75" customHeight="1" x14ac:dyDescent="0.25">
      <c r="A491" s="489" t="s">
        <v>600</v>
      </c>
      <c r="B491" s="114"/>
      <c r="C491" s="242" t="s">
        <v>56</v>
      </c>
      <c r="D491" s="244" t="s">
        <v>277</v>
      </c>
      <c r="E491" s="246">
        <v>120</v>
      </c>
      <c r="F491" s="247"/>
      <c r="G491" s="111">
        <f t="shared" si="18"/>
        <v>0</v>
      </c>
      <c r="H491" s="176"/>
    </row>
    <row r="492" spans="1:8" s="163" customFormat="1" ht="12.75" customHeight="1" x14ac:dyDescent="0.25">
      <c r="A492" s="489" t="s">
        <v>601</v>
      </c>
      <c r="B492" s="114"/>
      <c r="C492" s="242" t="s">
        <v>56</v>
      </c>
      <c r="D492" s="244" t="s">
        <v>280</v>
      </c>
      <c r="E492" s="246">
        <v>4</v>
      </c>
      <c r="F492" s="247"/>
      <c r="G492" s="111">
        <f t="shared" si="18"/>
        <v>0</v>
      </c>
      <c r="H492" s="176"/>
    </row>
    <row r="493" spans="1:8" s="163" customFormat="1" ht="12.75" customHeight="1" x14ac:dyDescent="0.25">
      <c r="A493" s="489" t="s">
        <v>602</v>
      </c>
      <c r="B493" s="114"/>
      <c r="C493" s="113" t="s">
        <v>97</v>
      </c>
      <c r="D493" s="234" t="s">
        <v>281</v>
      </c>
      <c r="E493" s="160">
        <v>50</v>
      </c>
      <c r="F493" s="220"/>
      <c r="G493" s="111">
        <f t="shared" si="18"/>
        <v>0</v>
      </c>
      <c r="H493" s="176"/>
    </row>
    <row r="494" spans="1:8" s="163" customFormat="1" ht="12.75" customHeight="1" x14ac:dyDescent="0.25">
      <c r="A494" s="489" t="s">
        <v>603</v>
      </c>
      <c r="B494" s="114"/>
      <c r="C494" s="113" t="s">
        <v>97</v>
      </c>
      <c r="D494" s="244" t="s">
        <v>283</v>
      </c>
      <c r="E494" s="246">
        <v>20</v>
      </c>
      <c r="F494" s="247"/>
      <c r="G494" s="111">
        <f t="shared" si="18"/>
        <v>0</v>
      </c>
      <c r="H494" s="176"/>
    </row>
    <row r="495" spans="1:8" s="163" customFormat="1" ht="12.75" customHeight="1" x14ac:dyDescent="0.25">
      <c r="A495" s="489" t="s">
        <v>988</v>
      </c>
      <c r="B495" s="114"/>
      <c r="C495" s="113" t="s">
        <v>97</v>
      </c>
      <c r="D495" s="244" t="s">
        <v>284</v>
      </c>
      <c r="E495" s="246">
        <v>1</v>
      </c>
      <c r="F495" s="247"/>
      <c r="G495" s="111">
        <f t="shared" si="18"/>
        <v>0</v>
      </c>
      <c r="H495" s="176"/>
    </row>
    <row r="496" spans="1:8" s="163" customFormat="1" ht="12.75" customHeight="1" x14ac:dyDescent="0.25">
      <c r="A496" s="489" t="s">
        <v>989</v>
      </c>
      <c r="B496" s="114"/>
      <c r="C496" s="113" t="s">
        <v>97</v>
      </c>
      <c r="D496" s="244" t="s">
        <v>285</v>
      </c>
      <c r="E496" s="246">
        <v>2</v>
      </c>
      <c r="F496" s="247"/>
      <c r="G496" s="111">
        <f t="shared" si="18"/>
        <v>0</v>
      </c>
      <c r="H496" s="176"/>
    </row>
    <row r="497" spans="1:8" s="163" customFormat="1" ht="12.75" customHeight="1" x14ac:dyDescent="0.25">
      <c r="A497" s="489" t="s">
        <v>990</v>
      </c>
      <c r="B497" s="114"/>
      <c r="C497" s="113" t="s">
        <v>97</v>
      </c>
      <c r="D497" s="244" t="s">
        <v>286</v>
      </c>
      <c r="E497" s="246">
        <v>2</v>
      </c>
      <c r="F497" s="247"/>
      <c r="G497" s="111">
        <f t="shared" si="18"/>
        <v>0</v>
      </c>
      <c r="H497" s="176"/>
    </row>
    <row r="498" spans="1:8" s="163" customFormat="1" ht="12.75" customHeight="1" x14ac:dyDescent="0.25">
      <c r="A498" s="489" t="s">
        <v>991</v>
      </c>
      <c r="B498" s="114"/>
      <c r="C498" s="113" t="s">
        <v>97</v>
      </c>
      <c r="D498" s="234" t="s">
        <v>290</v>
      </c>
      <c r="E498" s="160">
        <v>6</v>
      </c>
      <c r="F498" s="220"/>
      <c r="G498" s="111">
        <f t="shared" si="18"/>
        <v>0</v>
      </c>
      <c r="H498" s="176"/>
    </row>
    <row r="499" spans="1:8" s="163" customFormat="1" ht="12.75" customHeight="1" x14ac:dyDescent="0.25">
      <c r="A499" s="489" t="s">
        <v>992</v>
      </c>
      <c r="B499" s="114"/>
      <c r="C499" s="113" t="s">
        <v>97</v>
      </c>
      <c r="D499" s="234" t="s">
        <v>293</v>
      </c>
      <c r="E499" s="160">
        <v>6</v>
      </c>
      <c r="F499" s="220"/>
      <c r="G499" s="111">
        <f t="shared" si="18"/>
        <v>0</v>
      </c>
      <c r="H499" s="176"/>
    </row>
    <row r="500" spans="1:8" s="163" customFormat="1" ht="12.75" customHeight="1" x14ac:dyDescent="0.25">
      <c r="A500" s="489" t="s">
        <v>993</v>
      </c>
      <c r="B500" s="114"/>
      <c r="C500" s="113" t="s">
        <v>97</v>
      </c>
      <c r="D500" s="234" t="s">
        <v>294</v>
      </c>
      <c r="E500" s="160">
        <v>10</v>
      </c>
      <c r="F500" s="220"/>
      <c r="G500" s="111">
        <f t="shared" si="18"/>
        <v>0</v>
      </c>
      <c r="H500" s="176"/>
    </row>
    <row r="501" spans="1:8" s="163" customFormat="1" ht="12.75" customHeight="1" x14ac:dyDescent="0.25">
      <c r="A501" s="489" t="s">
        <v>994</v>
      </c>
      <c r="B501" s="114"/>
      <c r="C501" s="113" t="s">
        <v>56</v>
      </c>
      <c r="D501" s="234" t="s">
        <v>274</v>
      </c>
      <c r="E501" s="160">
        <v>80</v>
      </c>
      <c r="F501" s="220"/>
      <c r="G501" s="111">
        <f t="shared" si="18"/>
        <v>0</v>
      </c>
      <c r="H501" s="176"/>
    </row>
    <row r="502" spans="1:8" s="163" customFormat="1" ht="12.75" customHeight="1" x14ac:dyDescent="0.25">
      <c r="A502" s="489" t="s">
        <v>995</v>
      </c>
      <c r="B502" s="114"/>
      <c r="C502" s="113" t="s">
        <v>97</v>
      </c>
      <c r="D502" s="234" t="s">
        <v>296</v>
      </c>
      <c r="E502" s="160">
        <v>20</v>
      </c>
      <c r="F502" s="220"/>
      <c r="G502" s="111">
        <f t="shared" si="18"/>
        <v>0</v>
      </c>
      <c r="H502" s="176"/>
    </row>
    <row r="503" spans="1:8" s="163" customFormat="1" ht="12.75" customHeight="1" x14ac:dyDescent="0.25">
      <c r="A503" s="489" t="s">
        <v>996</v>
      </c>
      <c r="B503" s="114"/>
      <c r="C503" s="113" t="s">
        <v>97</v>
      </c>
      <c r="D503" s="234" t="s">
        <v>300</v>
      </c>
      <c r="E503" s="160">
        <v>10</v>
      </c>
      <c r="F503" s="220"/>
      <c r="G503" s="111">
        <f t="shared" si="18"/>
        <v>0</v>
      </c>
      <c r="H503" s="176"/>
    </row>
    <row r="504" spans="1:8" s="163" customFormat="1" ht="12.75" customHeight="1" x14ac:dyDescent="0.25">
      <c r="A504" s="489" t="s">
        <v>997</v>
      </c>
      <c r="B504" s="114"/>
      <c r="C504" s="113" t="s">
        <v>97</v>
      </c>
      <c r="D504" s="234" t="s">
        <v>302</v>
      </c>
      <c r="E504" s="160">
        <v>25</v>
      </c>
      <c r="F504" s="220"/>
      <c r="G504" s="111">
        <f t="shared" si="18"/>
        <v>0</v>
      </c>
      <c r="H504" s="176"/>
    </row>
    <row r="505" spans="1:8" s="163" customFormat="1" ht="12.75" customHeight="1" x14ac:dyDescent="0.25">
      <c r="A505" s="489" t="s">
        <v>998</v>
      </c>
      <c r="B505" s="114"/>
      <c r="C505" s="242" t="s">
        <v>56</v>
      </c>
      <c r="D505" s="244" t="s">
        <v>303</v>
      </c>
      <c r="E505" s="246">
        <v>350</v>
      </c>
      <c r="F505" s="247"/>
      <c r="G505" s="111">
        <f t="shared" si="18"/>
        <v>0</v>
      </c>
      <c r="H505" s="176"/>
    </row>
    <row r="506" spans="1:8" s="163" customFormat="1" ht="16.5" customHeight="1" x14ac:dyDescent="0.25">
      <c r="A506" s="248"/>
      <c r="B506" s="249"/>
      <c r="C506" s="250"/>
      <c r="D506" s="533" t="s">
        <v>146</v>
      </c>
      <c r="E506" s="534"/>
      <c r="F506" s="535"/>
      <c r="G506" s="254">
        <f>SUM(G476:G505)</f>
        <v>0</v>
      </c>
      <c r="H506" s="130"/>
    </row>
    <row r="507" spans="1:8" s="163" customFormat="1" ht="12.75" customHeight="1" x14ac:dyDescent="0.25">
      <c r="A507" s="152">
        <v>26</v>
      </c>
      <c r="B507" s="528" t="s">
        <v>623</v>
      </c>
      <c r="C507" s="529"/>
      <c r="D507" s="529"/>
      <c r="E507" s="529"/>
      <c r="F507" s="529"/>
      <c r="G507" s="530"/>
      <c r="H507" s="130"/>
    </row>
    <row r="508" spans="1:8" s="163" customFormat="1" ht="12.75" customHeight="1" x14ac:dyDescent="0.25">
      <c r="A508" s="120"/>
      <c r="B508" s="258"/>
      <c r="C508" s="259"/>
      <c r="D508" s="260" t="s">
        <v>311</v>
      </c>
      <c r="E508" s="401"/>
      <c r="F508" s="263"/>
      <c r="G508" s="200"/>
      <c r="H508" s="131"/>
    </row>
    <row r="509" spans="1:8" s="163" customFormat="1" ht="12.75" customHeight="1" x14ac:dyDescent="0.25">
      <c r="A509" s="489" t="s">
        <v>999</v>
      </c>
      <c r="B509" s="258"/>
      <c r="C509" s="259" t="s">
        <v>97</v>
      </c>
      <c r="D509" s="268" t="s">
        <v>314</v>
      </c>
      <c r="E509" s="401">
        <v>12</v>
      </c>
      <c r="F509" s="263"/>
      <c r="G509" s="200">
        <f t="shared" ref="G509:G555" si="19">F509*E509</f>
        <v>0</v>
      </c>
      <c r="H509" s="131"/>
    </row>
    <row r="510" spans="1:8" s="163" customFormat="1" ht="12.75" customHeight="1" x14ac:dyDescent="0.25">
      <c r="A510" s="489" t="s">
        <v>1000</v>
      </c>
      <c r="B510" s="114"/>
      <c r="C510" s="113" t="s">
        <v>97</v>
      </c>
      <c r="D510" s="304" t="s">
        <v>316</v>
      </c>
      <c r="E510" s="160">
        <v>20</v>
      </c>
      <c r="F510" s="209"/>
      <c r="G510" s="200">
        <f t="shared" si="19"/>
        <v>0</v>
      </c>
      <c r="H510" s="131"/>
    </row>
    <row r="511" spans="1:8" s="163" customFormat="1" ht="12.75" customHeight="1" x14ac:dyDescent="0.25">
      <c r="A511" s="489" t="s">
        <v>1001</v>
      </c>
      <c r="B511" s="114"/>
      <c r="C511" s="113" t="s">
        <v>97</v>
      </c>
      <c r="D511" s="234" t="s">
        <v>294</v>
      </c>
      <c r="E511" s="160">
        <v>10</v>
      </c>
      <c r="F511" s="220"/>
      <c r="G511" s="200">
        <f t="shared" si="19"/>
        <v>0</v>
      </c>
      <c r="H511" s="176"/>
    </row>
    <row r="512" spans="1:8" s="163" customFormat="1" ht="12.75" customHeight="1" x14ac:dyDescent="0.25">
      <c r="A512" s="489" t="s">
        <v>1002</v>
      </c>
      <c r="B512" s="114"/>
      <c r="C512" s="113" t="s">
        <v>97</v>
      </c>
      <c r="D512" s="234" t="s">
        <v>320</v>
      </c>
      <c r="E512" s="160">
        <v>80</v>
      </c>
      <c r="F512" s="220"/>
      <c r="G512" s="200">
        <f t="shared" si="19"/>
        <v>0</v>
      </c>
      <c r="H512" s="176"/>
    </row>
    <row r="513" spans="1:8" s="163" customFormat="1" ht="12.75" customHeight="1" x14ac:dyDescent="0.25">
      <c r="A513" s="489" t="s">
        <v>1003</v>
      </c>
      <c r="B513" s="114"/>
      <c r="C513" s="113" t="s">
        <v>97</v>
      </c>
      <c r="D513" s="234" t="s">
        <v>290</v>
      </c>
      <c r="E513" s="160">
        <v>10</v>
      </c>
      <c r="F513" s="220"/>
      <c r="G513" s="200">
        <f t="shared" si="19"/>
        <v>0</v>
      </c>
      <c r="H513" s="176"/>
    </row>
    <row r="514" spans="1:8" s="163" customFormat="1" ht="12.75" customHeight="1" x14ac:dyDescent="0.25">
      <c r="A514" s="489" t="s">
        <v>1004</v>
      </c>
      <c r="B514" s="114"/>
      <c r="C514" s="113" t="s">
        <v>97</v>
      </c>
      <c r="D514" s="234" t="s">
        <v>325</v>
      </c>
      <c r="E514" s="160">
        <v>30</v>
      </c>
      <c r="F514" s="220"/>
      <c r="G514" s="200">
        <f t="shared" si="19"/>
        <v>0</v>
      </c>
      <c r="H514" s="176"/>
    </row>
    <row r="515" spans="1:8" s="163" customFormat="1" ht="12.75" customHeight="1" x14ac:dyDescent="0.25">
      <c r="A515" s="489" t="s">
        <v>1005</v>
      </c>
      <c r="B515" s="114"/>
      <c r="C515" s="113" t="s">
        <v>97</v>
      </c>
      <c r="D515" s="234" t="s">
        <v>293</v>
      </c>
      <c r="E515" s="160">
        <v>70</v>
      </c>
      <c r="F515" s="220"/>
      <c r="G515" s="200">
        <f t="shared" si="19"/>
        <v>0</v>
      </c>
      <c r="H515" s="176"/>
    </row>
    <row r="516" spans="1:8" s="163" customFormat="1" ht="12.75" customHeight="1" x14ac:dyDescent="0.25">
      <c r="A516" s="489" t="s">
        <v>1006</v>
      </c>
      <c r="B516" s="114"/>
      <c r="C516" s="113" t="s">
        <v>56</v>
      </c>
      <c r="D516" s="234" t="s">
        <v>274</v>
      </c>
      <c r="E516" s="160">
        <v>50</v>
      </c>
      <c r="F516" s="220"/>
      <c r="G516" s="200">
        <f t="shared" si="19"/>
        <v>0</v>
      </c>
      <c r="H516" s="176"/>
    </row>
    <row r="517" spans="1:8" s="163" customFormat="1" ht="12.75" customHeight="1" x14ac:dyDescent="0.25">
      <c r="A517" s="489" t="s">
        <v>1007</v>
      </c>
      <c r="B517" s="114"/>
      <c r="C517" s="113" t="s">
        <v>97</v>
      </c>
      <c r="D517" s="234" t="s">
        <v>300</v>
      </c>
      <c r="E517" s="160">
        <v>10</v>
      </c>
      <c r="F517" s="220"/>
      <c r="G517" s="200">
        <f t="shared" si="19"/>
        <v>0</v>
      </c>
      <c r="H517" s="176"/>
    </row>
    <row r="518" spans="1:8" s="163" customFormat="1" ht="12.75" customHeight="1" x14ac:dyDescent="0.25">
      <c r="A518" s="489" t="s">
        <v>1008</v>
      </c>
      <c r="B518" s="114"/>
      <c r="C518" s="113" t="s">
        <v>97</v>
      </c>
      <c r="D518" s="234" t="s">
        <v>302</v>
      </c>
      <c r="E518" s="160">
        <v>25</v>
      </c>
      <c r="F518" s="220"/>
      <c r="G518" s="200">
        <f t="shared" si="19"/>
        <v>0</v>
      </c>
      <c r="H518" s="176"/>
    </row>
    <row r="519" spans="1:8" s="163" customFormat="1" ht="12.75" customHeight="1" x14ac:dyDescent="0.25">
      <c r="A519" s="489" t="s">
        <v>1009</v>
      </c>
      <c r="B519" s="114"/>
      <c r="C519" s="113" t="s">
        <v>97</v>
      </c>
      <c r="D519" s="234" t="s">
        <v>332</v>
      </c>
      <c r="E519" s="160">
        <v>230</v>
      </c>
      <c r="F519" s="220"/>
      <c r="G519" s="200">
        <f t="shared" si="19"/>
        <v>0</v>
      </c>
      <c r="H519" s="176"/>
    </row>
    <row r="520" spans="1:8" s="163" customFormat="1" ht="12.75" customHeight="1" x14ac:dyDescent="0.25">
      <c r="A520" s="489" t="s">
        <v>1010</v>
      </c>
      <c r="B520" s="114"/>
      <c r="C520" s="113" t="s">
        <v>97</v>
      </c>
      <c r="D520" s="234" t="s">
        <v>296</v>
      </c>
      <c r="E520" s="160">
        <v>40</v>
      </c>
      <c r="F520" s="220"/>
      <c r="G520" s="200">
        <f t="shared" si="19"/>
        <v>0</v>
      </c>
      <c r="H520" s="176"/>
    </row>
    <row r="521" spans="1:8" s="163" customFormat="1" ht="12.75" customHeight="1" x14ac:dyDescent="0.25">
      <c r="A521" s="489" t="s">
        <v>605</v>
      </c>
      <c r="B521" s="114"/>
      <c r="C521" s="113" t="s">
        <v>97</v>
      </c>
      <c r="D521" s="234" t="s">
        <v>338</v>
      </c>
      <c r="E521" s="160">
        <v>104</v>
      </c>
      <c r="F521" s="220"/>
      <c r="G521" s="200">
        <f t="shared" si="19"/>
        <v>0</v>
      </c>
      <c r="H521" s="176"/>
    </row>
    <row r="522" spans="1:8" s="163" customFormat="1" ht="12.75" customHeight="1" x14ac:dyDescent="0.25">
      <c r="A522" s="489" t="s">
        <v>1011</v>
      </c>
      <c r="B522" s="114"/>
      <c r="C522" s="113"/>
      <c r="D522" s="234" t="s">
        <v>343</v>
      </c>
      <c r="E522" s="160">
        <v>40</v>
      </c>
      <c r="F522" s="220"/>
      <c r="G522" s="200">
        <f t="shared" si="19"/>
        <v>0</v>
      </c>
      <c r="H522" s="176"/>
    </row>
    <row r="523" spans="1:8" s="163" customFormat="1" ht="12.75" customHeight="1" x14ac:dyDescent="0.25">
      <c r="A523" s="489" t="s">
        <v>1012</v>
      </c>
      <c r="B523" s="114"/>
      <c r="C523" s="113" t="s">
        <v>56</v>
      </c>
      <c r="D523" s="234" t="s">
        <v>348</v>
      </c>
      <c r="E523" s="160">
        <v>400</v>
      </c>
      <c r="F523" s="220"/>
      <c r="G523" s="200">
        <f t="shared" si="19"/>
        <v>0</v>
      </c>
      <c r="H523" s="176"/>
    </row>
    <row r="524" spans="1:8" s="163" customFormat="1" ht="12.75" customHeight="1" x14ac:dyDescent="0.25">
      <c r="A524" s="489" t="s">
        <v>1013</v>
      </c>
      <c r="B524" s="114"/>
      <c r="C524" s="113" t="s">
        <v>56</v>
      </c>
      <c r="D524" s="234" t="s">
        <v>350</v>
      </c>
      <c r="E524" s="160">
        <v>65</v>
      </c>
      <c r="F524" s="220"/>
      <c r="G524" s="200">
        <f t="shared" si="19"/>
        <v>0</v>
      </c>
      <c r="H524" s="176"/>
    </row>
    <row r="525" spans="1:8" s="163" customFormat="1" ht="12.75" customHeight="1" x14ac:dyDescent="0.25">
      <c r="A525" s="489" t="s">
        <v>1014</v>
      </c>
      <c r="B525" s="114"/>
      <c r="C525" s="113" t="s">
        <v>97</v>
      </c>
      <c r="D525" s="234" t="s">
        <v>354</v>
      </c>
      <c r="E525" s="160">
        <v>10</v>
      </c>
      <c r="F525" s="220"/>
      <c r="G525" s="200">
        <f t="shared" si="19"/>
        <v>0</v>
      </c>
      <c r="H525" s="176"/>
    </row>
    <row r="526" spans="1:8" s="163" customFormat="1" ht="12.75" customHeight="1" x14ac:dyDescent="0.25">
      <c r="A526" s="489" t="s">
        <v>1015</v>
      </c>
      <c r="B526" s="114"/>
      <c r="C526" s="113" t="s">
        <v>97</v>
      </c>
      <c r="D526" s="234" t="s">
        <v>357</v>
      </c>
      <c r="E526" s="160">
        <v>65</v>
      </c>
      <c r="F526" s="220"/>
      <c r="G526" s="200">
        <f t="shared" si="19"/>
        <v>0</v>
      </c>
      <c r="H526" s="176"/>
    </row>
    <row r="527" spans="1:8" s="163" customFormat="1" ht="12.75" customHeight="1" x14ac:dyDescent="0.25">
      <c r="A527" s="489" t="s">
        <v>1016</v>
      </c>
      <c r="B527" s="114"/>
      <c r="C527" s="113" t="s">
        <v>97</v>
      </c>
      <c r="D527" s="234" t="s">
        <v>359</v>
      </c>
      <c r="E527" s="160">
        <v>30</v>
      </c>
      <c r="F527" s="220"/>
      <c r="G527" s="200">
        <f t="shared" si="19"/>
        <v>0</v>
      </c>
      <c r="H527" s="176"/>
    </row>
    <row r="528" spans="1:8" s="163" customFormat="1" ht="12.75" customHeight="1" x14ac:dyDescent="0.25">
      <c r="A528" s="489" t="s">
        <v>1017</v>
      </c>
      <c r="B528" s="114"/>
      <c r="C528" s="113" t="s">
        <v>97</v>
      </c>
      <c r="D528" s="234" t="s">
        <v>360</v>
      </c>
      <c r="E528" s="160">
        <v>4</v>
      </c>
      <c r="F528" s="220"/>
      <c r="G528" s="200">
        <f t="shared" si="19"/>
        <v>0</v>
      </c>
      <c r="H528" s="176"/>
    </row>
    <row r="529" spans="1:8" s="163" customFormat="1" ht="12.75" customHeight="1" x14ac:dyDescent="0.25">
      <c r="A529" s="489" t="s">
        <v>1018</v>
      </c>
      <c r="B529" s="114"/>
      <c r="C529" s="113" t="s">
        <v>97</v>
      </c>
      <c r="D529" s="234" t="s">
        <v>361</v>
      </c>
      <c r="E529" s="160">
        <v>8</v>
      </c>
      <c r="F529" s="220"/>
      <c r="G529" s="200">
        <f t="shared" si="19"/>
        <v>0</v>
      </c>
      <c r="H529" s="176"/>
    </row>
    <row r="530" spans="1:8" s="163" customFormat="1" ht="12.75" customHeight="1" x14ac:dyDescent="0.25">
      <c r="A530" s="489" t="s">
        <v>1019</v>
      </c>
      <c r="B530" s="114"/>
      <c r="C530" s="113" t="s">
        <v>97</v>
      </c>
      <c r="D530" s="234" t="s">
        <v>363</v>
      </c>
      <c r="E530" s="160">
        <v>4</v>
      </c>
      <c r="F530" s="220"/>
      <c r="G530" s="200">
        <f t="shared" si="19"/>
        <v>0</v>
      </c>
      <c r="H530" s="176"/>
    </row>
    <row r="531" spans="1:8" s="163" customFormat="1" ht="12.75" customHeight="1" x14ac:dyDescent="0.25">
      <c r="A531" s="489" t="s">
        <v>1020</v>
      </c>
      <c r="B531" s="114"/>
      <c r="C531" s="113" t="s">
        <v>97</v>
      </c>
      <c r="D531" s="234" t="s">
        <v>365</v>
      </c>
      <c r="E531" s="160">
        <v>50</v>
      </c>
      <c r="F531" s="220"/>
      <c r="G531" s="200">
        <f t="shared" si="19"/>
        <v>0</v>
      </c>
      <c r="H531" s="176"/>
    </row>
    <row r="532" spans="1:8" s="163" customFormat="1" ht="12.75" customHeight="1" x14ac:dyDescent="0.25">
      <c r="A532" s="489" t="s">
        <v>1021</v>
      </c>
      <c r="B532" s="114"/>
      <c r="C532" s="113" t="s">
        <v>56</v>
      </c>
      <c r="D532" s="234" t="s">
        <v>366</v>
      </c>
      <c r="E532" s="160">
        <v>30</v>
      </c>
      <c r="F532" s="220"/>
      <c r="G532" s="200">
        <f t="shared" si="19"/>
        <v>0</v>
      </c>
      <c r="H532" s="176"/>
    </row>
    <row r="533" spans="1:8" s="163" customFormat="1" ht="12.75" customHeight="1" x14ac:dyDescent="0.25">
      <c r="A533" s="489" t="s">
        <v>1022</v>
      </c>
      <c r="B533" s="114"/>
      <c r="C533" s="113" t="s">
        <v>97</v>
      </c>
      <c r="D533" s="234" t="s">
        <v>367</v>
      </c>
      <c r="E533" s="160">
        <v>300</v>
      </c>
      <c r="F533" s="220"/>
      <c r="G533" s="200">
        <f t="shared" si="19"/>
        <v>0</v>
      </c>
      <c r="H533" s="176"/>
    </row>
    <row r="534" spans="1:8" s="163" customFormat="1" ht="12.75" customHeight="1" x14ac:dyDescent="0.25">
      <c r="A534" s="489" t="s">
        <v>1023</v>
      </c>
      <c r="B534" s="114"/>
      <c r="C534" s="113" t="s">
        <v>97</v>
      </c>
      <c r="D534" s="234" t="s">
        <v>281</v>
      </c>
      <c r="E534" s="160">
        <v>50</v>
      </c>
      <c r="F534" s="220"/>
      <c r="G534" s="200">
        <f t="shared" si="19"/>
        <v>0</v>
      </c>
      <c r="H534" s="176"/>
    </row>
    <row r="535" spans="1:8" s="163" customFormat="1" ht="12.75" customHeight="1" x14ac:dyDescent="0.25">
      <c r="A535" s="489" t="s">
        <v>1024</v>
      </c>
      <c r="B535" s="114"/>
      <c r="C535" s="113" t="s">
        <v>97</v>
      </c>
      <c r="D535" s="234" t="s">
        <v>368</v>
      </c>
      <c r="E535" s="160">
        <v>100</v>
      </c>
      <c r="F535" s="220"/>
      <c r="G535" s="200">
        <f t="shared" si="19"/>
        <v>0</v>
      </c>
      <c r="H535" s="176"/>
    </row>
    <row r="536" spans="1:8" s="163" customFormat="1" ht="12.75" customHeight="1" x14ac:dyDescent="0.25">
      <c r="A536" s="489" t="s">
        <v>1025</v>
      </c>
      <c r="B536" s="114"/>
      <c r="C536" s="113" t="s">
        <v>97</v>
      </c>
      <c r="D536" s="234" t="s">
        <v>369</v>
      </c>
      <c r="E536" s="160">
        <v>20</v>
      </c>
      <c r="F536" s="220"/>
      <c r="G536" s="200">
        <f t="shared" si="19"/>
        <v>0</v>
      </c>
      <c r="H536" s="176"/>
    </row>
    <row r="537" spans="1:8" s="163" customFormat="1" ht="12.75" customHeight="1" x14ac:dyDescent="0.25">
      <c r="A537" s="489" t="s">
        <v>1026</v>
      </c>
      <c r="B537" s="114"/>
      <c r="C537" s="113" t="s">
        <v>97</v>
      </c>
      <c r="D537" s="234" t="s">
        <v>370</v>
      </c>
      <c r="E537" s="160">
        <v>200</v>
      </c>
      <c r="F537" s="220"/>
      <c r="G537" s="200">
        <f t="shared" si="19"/>
        <v>0</v>
      </c>
      <c r="H537" s="176"/>
    </row>
    <row r="538" spans="1:8" s="163" customFormat="1" ht="12.75" customHeight="1" x14ac:dyDescent="0.25">
      <c r="A538" s="489" t="s">
        <v>1027</v>
      </c>
      <c r="B538" s="114"/>
      <c r="C538" s="113" t="s">
        <v>56</v>
      </c>
      <c r="D538" s="295" t="s">
        <v>372</v>
      </c>
      <c r="E538" s="160">
        <v>160</v>
      </c>
      <c r="F538" s="220"/>
      <c r="G538" s="200">
        <f t="shared" si="19"/>
        <v>0</v>
      </c>
      <c r="H538" s="176"/>
    </row>
    <row r="539" spans="1:8" s="163" customFormat="1" ht="12.75" customHeight="1" x14ac:dyDescent="0.25">
      <c r="A539" s="120"/>
      <c r="B539" s="114"/>
      <c r="C539" s="113"/>
      <c r="D539" s="239" t="s">
        <v>373</v>
      </c>
      <c r="E539" s="160"/>
      <c r="F539" s="220"/>
      <c r="G539" s="200">
        <f t="shared" si="19"/>
        <v>0</v>
      </c>
      <c r="H539" s="176"/>
    </row>
    <row r="540" spans="1:8" s="163" customFormat="1" ht="12.75" customHeight="1" x14ac:dyDescent="0.25">
      <c r="A540" s="492">
        <v>26.31</v>
      </c>
      <c r="B540" s="114"/>
      <c r="C540" s="113" t="s">
        <v>56</v>
      </c>
      <c r="D540" s="234" t="s">
        <v>374</v>
      </c>
      <c r="E540" s="160">
        <v>800</v>
      </c>
      <c r="F540" s="220"/>
      <c r="G540" s="200">
        <f t="shared" si="19"/>
        <v>0</v>
      </c>
      <c r="H540" s="176"/>
    </row>
    <row r="541" spans="1:8" s="163" customFormat="1" ht="12.75" customHeight="1" x14ac:dyDescent="0.25">
      <c r="A541" s="492" t="s">
        <v>1028</v>
      </c>
      <c r="B541" s="114"/>
      <c r="C541" s="113" t="s">
        <v>56</v>
      </c>
      <c r="D541" s="234" t="s">
        <v>375</v>
      </c>
      <c r="E541" s="160">
        <v>800</v>
      </c>
      <c r="F541" s="220"/>
      <c r="G541" s="200">
        <f t="shared" si="19"/>
        <v>0</v>
      </c>
      <c r="H541" s="176"/>
    </row>
    <row r="542" spans="1:8" s="163" customFormat="1" ht="12.75" customHeight="1" x14ac:dyDescent="0.25">
      <c r="A542" s="492" t="s">
        <v>1029</v>
      </c>
      <c r="B542" s="114"/>
      <c r="C542" s="113" t="s">
        <v>56</v>
      </c>
      <c r="D542" s="234" t="s">
        <v>376</v>
      </c>
      <c r="E542" s="160">
        <v>800</v>
      </c>
      <c r="F542" s="220"/>
      <c r="G542" s="200">
        <f t="shared" si="19"/>
        <v>0</v>
      </c>
      <c r="H542" s="176"/>
    </row>
    <row r="543" spans="1:8" s="163" customFormat="1" ht="12.75" customHeight="1" x14ac:dyDescent="0.25">
      <c r="A543" s="492" t="s">
        <v>1030</v>
      </c>
      <c r="B543" s="114"/>
      <c r="C543" s="113" t="s">
        <v>56</v>
      </c>
      <c r="D543" s="234" t="s">
        <v>378</v>
      </c>
      <c r="E543" s="160">
        <v>400</v>
      </c>
      <c r="F543" s="220"/>
      <c r="G543" s="200">
        <f t="shared" si="19"/>
        <v>0</v>
      </c>
      <c r="H543" s="176"/>
    </row>
    <row r="544" spans="1:8" s="163" customFormat="1" ht="12.75" customHeight="1" x14ac:dyDescent="0.25">
      <c r="A544" s="492" t="s">
        <v>1031</v>
      </c>
      <c r="B544" s="114"/>
      <c r="C544" s="113" t="s">
        <v>56</v>
      </c>
      <c r="D544" s="234" t="s">
        <v>380</v>
      </c>
      <c r="E544" s="160">
        <v>400</v>
      </c>
      <c r="F544" s="220"/>
      <c r="G544" s="200">
        <f t="shared" si="19"/>
        <v>0</v>
      </c>
      <c r="H544" s="176"/>
    </row>
    <row r="545" spans="1:8" s="163" customFormat="1" ht="12.75" customHeight="1" x14ac:dyDescent="0.25">
      <c r="A545" s="492" t="s">
        <v>1032</v>
      </c>
      <c r="B545" s="114"/>
      <c r="C545" s="113" t="s">
        <v>56</v>
      </c>
      <c r="D545" s="234" t="s">
        <v>381</v>
      </c>
      <c r="E545" s="160">
        <v>400</v>
      </c>
      <c r="F545" s="220"/>
      <c r="G545" s="200">
        <f t="shared" si="19"/>
        <v>0</v>
      </c>
      <c r="H545" s="176"/>
    </row>
    <row r="546" spans="1:8" s="163" customFormat="1" ht="12.75" customHeight="1" x14ac:dyDescent="0.25">
      <c r="A546" s="492" t="s">
        <v>1033</v>
      </c>
      <c r="B546" s="114"/>
      <c r="C546" s="113" t="s">
        <v>97</v>
      </c>
      <c r="D546" s="234" t="s">
        <v>382</v>
      </c>
      <c r="E546" s="160">
        <v>100</v>
      </c>
      <c r="F546" s="220"/>
      <c r="G546" s="200">
        <f t="shared" si="19"/>
        <v>0</v>
      </c>
      <c r="H546" s="176"/>
    </row>
    <row r="547" spans="1:8" s="163" customFormat="1" ht="12.75" customHeight="1" x14ac:dyDescent="0.25">
      <c r="A547" s="492" t="s">
        <v>1034</v>
      </c>
      <c r="B547" s="114"/>
      <c r="C547" s="113" t="s">
        <v>97</v>
      </c>
      <c r="D547" s="234" t="s">
        <v>383</v>
      </c>
      <c r="E547" s="160">
        <v>50</v>
      </c>
      <c r="F547" s="220"/>
      <c r="G547" s="200">
        <f t="shared" si="19"/>
        <v>0</v>
      </c>
      <c r="H547" s="176"/>
    </row>
    <row r="548" spans="1:8" s="163" customFormat="1" ht="12.75" customHeight="1" x14ac:dyDescent="0.25">
      <c r="A548" s="492" t="s">
        <v>1035</v>
      </c>
      <c r="B548" s="114"/>
      <c r="C548" s="113" t="s">
        <v>97</v>
      </c>
      <c r="D548" s="234" t="s">
        <v>384</v>
      </c>
      <c r="E548" s="160">
        <v>20</v>
      </c>
      <c r="F548" s="220"/>
      <c r="G548" s="200">
        <f t="shared" si="19"/>
        <v>0</v>
      </c>
      <c r="H548" s="176"/>
    </row>
    <row r="549" spans="1:8" s="163" customFormat="1" ht="12.75" customHeight="1" x14ac:dyDescent="0.25">
      <c r="A549" s="492" t="s">
        <v>1036</v>
      </c>
      <c r="B549" s="114"/>
      <c r="C549" s="113" t="s">
        <v>56</v>
      </c>
      <c r="D549" s="234" t="s">
        <v>385</v>
      </c>
      <c r="E549" s="160">
        <v>20</v>
      </c>
      <c r="F549" s="220"/>
      <c r="G549" s="200">
        <f t="shared" si="19"/>
        <v>0</v>
      </c>
      <c r="H549" s="176"/>
    </row>
    <row r="550" spans="1:8" s="163" customFormat="1" ht="12.75" customHeight="1" x14ac:dyDescent="0.25">
      <c r="A550" s="492" t="s">
        <v>1037</v>
      </c>
      <c r="B550" s="114"/>
      <c r="C550" s="113" t="s">
        <v>97</v>
      </c>
      <c r="D550" s="234" t="s">
        <v>386</v>
      </c>
      <c r="E550" s="160">
        <v>10</v>
      </c>
      <c r="F550" s="220"/>
      <c r="G550" s="200">
        <f t="shared" si="19"/>
        <v>0</v>
      </c>
      <c r="H550" s="176"/>
    </row>
    <row r="551" spans="1:8" s="163" customFormat="1" ht="12.75" customHeight="1" x14ac:dyDescent="0.25">
      <c r="A551" s="492" t="s">
        <v>1038</v>
      </c>
      <c r="B551" s="114"/>
      <c r="C551" s="113" t="s">
        <v>97</v>
      </c>
      <c r="D551" s="234" t="s">
        <v>387</v>
      </c>
      <c r="E551" s="160">
        <v>5</v>
      </c>
      <c r="F551" s="220"/>
      <c r="G551" s="200">
        <f t="shared" si="19"/>
        <v>0</v>
      </c>
      <c r="H551" s="176"/>
    </row>
    <row r="552" spans="1:8" s="163" customFormat="1" ht="12.75" customHeight="1" x14ac:dyDescent="0.25">
      <c r="A552" s="492" t="s">
        <v>1039</v>
      </c>
      <c r="B552" s="114"/>
      <c r="C552" s="113" t="s">
        <v>97</v>
      </c>
      <c r="D552" s="234" t="s">
        <v>388</v>
      </c>
      <c r="E552" s="160">
        <v>8</v>
      </c>
      <c r="F552" s="220"/>
      <c r="G552" s="200">
        <f t="shared" si="19"/>
        <v>0</v>
      </c>
      <c r="H552" s="176"/>
    </row>
    <row r="553" spans="1:8" s="163" customFormat="1" ht="12.75" customHeight="1" x14ac:dyDescent="0.25">
      <c r="A553" s="492" t="s">
        <v>1040</v>
      </c>
      <c r="B553" s="114"/>
      <c r="C553" s="113" t="s">
        <v>97</v>
      </c>
      <c r="D553" s="234" t="s">
        <v>389</v>
      </c>
      <c r="E553" s="160">
        <v>60</v>
      </c>
      <c r="F553" s="220"/>
      <c r="G553" s="200">
        <f t="shared" si="19"/>
        <v>0</v>
      </c>
      <c r="H553" s="176"/>
    </row>
    <row r="554" spans="1:8" s="163" customFormat="1" ht="12.75" customHeight="1" x14ac:dyDescent="0.25">
      <c r="A554" s="492" t="s">
        <v>1041</v>
      </c>
      <c r="B554" s="114"/>
      <c r="C554" s="113" t="s">
        <v>97</v>
      </c>
      <c r="D554" s="234" t="s">
        <v>390</v>
      </c>
      <c r="E554" s="160">
        <v>20</v>
      </c>
      <c r="F554" s="220"/>
      <c r="G554" s="200">
        <f t="shared" si="19"/>
        <v>0</v>
      </c>
      <c r="H554" s="176"/>
    </row>
    <row r="555" spans="1:8" s="163" customFormat="1" ht="12.75" customHeight="1" x14ac:dyDescent="0.25">
      <c r="A555" s="492" t="s">
        <v>1042</v>
      </c>
      <c r="B555" s="114"/>
      <c r="C555" s="113" t="s">
        <v>97</v>
      </c>
      <c r="D555" s="234" t="s">
        <v>391</v>
      </c>
      <c r="E555" s="160">
        <v>6</v>
      </c>
      <c r="F555" s="220"/>
      <c r="G555" s="200">
        <f t="shared" si="19"/>
        <v>0</v>
      </c>
      <c r="H555" s="176"/>
    </row>
    <row r="556" spans="1:8" s="163" customFormat="1" ht="12.75" customHeight="1" x14ac:dyDescent="0.25">
      <c r="A556" s="492" t="s">
        <v>1043</v>
      </c>
      <c r="B556" s="114"/>
      <c r="C556" s="113" t="s">
        <v>97</v>
      </c>
      <c r="D556" s="234" t="s">
        <v>392</v>
      </c>
      <c r="E556" s="160">
        <v>12</v>
      </c>
      <c r="F556" s="220"/>
      <c r="G556" s="402">
        <f>E556*F556</f>
        <v>0</v>
      </c>
      <c r="H556" s="130"/>
    </row>
    <row r="557" spans="1:8" s="163" customFormat="1" ht="12.75" customHeight="1" x14ac:dyDescent="0.25">
      <c r="A557" s="492" t="s">
        <v>1044</v>
      </c>
      <c r="B557" s="114"/>
      <c r="C557" s="113" t="s">
        <v>97</v>
      </c>
      <c r="D557" s="304" t="s">
        <v>396</v>
      </c>
      <c r="E557" s="160">
        <v>60</v>
      </c>
      <c r="F557" s="209"/>
      <c r="G557" s="402">
        <f>E557*F557</f>
        <v>0</v>
      </c>
      <c r="H557" s="130"/>
    </row>
    <row r="558" spans="1:8" s="163" customFormat="1" ht="12.75" customHeight="1" x14ac:dyDescent="0.25">
      <c r="A558" s="120"/>
      <c r="B558" s="114"/>
      <c r="C558" s="296"/>
      <c r="D558" s="239" t="s">
        <v>398</v>
      </c>
      <c r="E558" s="229"/>
      <c r="F558" s="229"/>
      <c r="G558" s="111"/>
      <c r="H558" s="131"/>
    </row>
    <row r="559" spans="1:8" s="163" customFormat="1" ht="12.75" customHeight="1" x14ac:dyDescent="0.25">
      <c r="A559" s="492" t="s">
        <v>1045</v>
      </c>
      <c r="B559" s="114"/>
      <c r="C559" s="113" t="s">
        <v>56</v>
      </c>
      <c r="D559" s="234" t="s">
        <v>374</v>
      </c>
      <c r="E559" s="160">
        <v>600</v>
      </c>
      <c r="F559" s="220"/>
      <c r="G559" s="111">
        <f t="shared" ref="G559:G567" si="20">F559*E559</f>
        <v>0</v>
      </c>
      <c r="H559" s="131"/>
    </row>
    <row r="560" spans="1:8" s="163" customFormat="1" ht="12.75" customHeight="1" x14ac:dyDescent="0.25">
      <c r="A560" s="492" t="s">
        <v>1046</v>
      </c>
      <c r="B560" s="114"/>
      <c r="C560" s="113" t="s">
        <v>56</v>
      </c>
      <c r="D560" s="234" t="s">
        <v>375</v>
      </c>
      <c r="E560" s="160">
        <v>600</v>
      </c>
      <c r="F560" s="220"/>
      <c r="G560" s="111">
        <f t="shared" si="20"/>
        <v>0</v>
      </c>
      <c r="H560" s="131"/>
    </row>
    <row r="561" spans="1:8" s="163" customFormat="1" ht="12.75" customHeight="1" x14ac:dyDescent="0.25">
      <c r="A561" s="492" t="s">
        <v>1047</v>
      </c>
      <c r="B561" s="114"/>
      <c r="C561" s="113" t="s">
        <v>56</v>
      </c>
      <c r="D561" s="234" t="s">
        <v>376</v>
      </c>
      <c r="E561" s="160">
        <v>600</v>
      </c>
      <c r="F561" s="220"/>
      <c r="G561" s="111">
        <f t="shared" si="20"/>
        <v>0</v>
      </c>
      <c r="H561" s="131"/>
    </row>
    <row r="562" spans="1:8" s="163" customFormat="1" ht="12.75" customHeight="1" x14ac:dyDescent="0.25">
      <c r="A562" s="492" t="s">
        <v>1048</v>
      </c>
      <c r="B562" s="114"/>
      <c r="C562" s="113" t="s">
        <v>97</v>
      </c>
      <c r="D562" s="227" t="s">
        <v>399</v>
      </c>
      <c r="E562" s="229">
        <v>65</v>
      </c>
      <c r="F562" s="229"/>
      <c r="G562" s="111">
        <f t="shared" si="20"/>
        <v>0</v>
      </c>
      <c r="H562" s="131"/>
    </row>
    <row r="563" spans="1:8" s="163" customFormat="1" ht="12.75" customHeight="1" x14ac:dyDescent="0.25">
      <c r="A563" s="492" t="s">
        <v>1049</v>
      </c>
      <c r="B563" s="114"/>
      <c r="C563" s="113" t="s">
        <v>97</v>
      </c>
      <c r="D563" s="234" t="s">
        <v>382</v>
      </c>
      <c r="E563" s="160">
        <v>20</v>
      </c>
      <c r="F563" s="220"/>
      <c r="G563" s="111">
        <f t="shared" si="20"/>
        <v>0</v>
      </c>
      <c r="H563" s="131"/>
    </row>
    <row r="564" spans="1:8" s="163" customFormat="1" ht="12.75" customHeight="1" x14ac:dyDescent="0.25">
      <c r="A564" s="492" t="s">
        <v>1050</v>
      </c>
      <c r="B564" s="114"/>
      <c r="C564" s="113" t="s">
        <v>97</v>
      </c>
      <c r="D564" s="234" t="s">
        <v>384</v>
      </c>
      <c r="E564" s="160">
        <v>10</v>
      </c>
      <c r="F564" s="220"/>
      <c r="G564" s="111">
        <f t="shared" si="20"/>
        <v>0</v>
      </c>
      <c r="H564" s="131"/>
    </row>
    <row r="565" spans="1:8" s="163" customFormat="1" ht="12.75" customHeight="1" x14ac:dyDescent="0.25">
      <c r="A565" s="492" t="s">
        <v>1051</v>
      </c>
      <c r="B565" s="114"/>
      <c r="C565" s="113" t="s">
        <v>56</v>
      </c>
      <c r="D565" s="234" t="s">
        <v>385</v>
      </c>
      <c r="E565" s="160">
        <v>10</v>
      </c>
      <c r="F565" s="220"/>
      <c r="G565" s="111">
        <f t="shared" si="20"/>
        <v>0</v>
      </c>
      <c r="H565" s="131"/>
    </row>
    <row r="566" spans="1:8" s="163" customFormat="1" ht="12.75" customHeight="1" x14ac:dyDescent="0.25">
      <c r="A566" s="492" t="s">
        <v>1052</v>
      </c>
      <c r="B566" s="114"/>
      <c r="C566" s="452" t="s">
        <v>56</v>
      </c>
      <c r="D566" s="227" t="s">
        <v>400</v>
      </c>
      <c r="E566" s="229">
        <v>40</v>
      </c>
      <c r="F566" s="229"/>
      <c r="G566" s="111">
        <f t="shared" si="20"/>
        <v>0</v>
      </c>
      <c r="H566" s="131"/>
    </row>
    <row r="567" spans="1:8" s="163" customFormat="1" ht="12.75" customHeight="1" x14ac:dyDescent="0.25">
      <c r="A567" s="492" t="s">
        <v>1053</v>
      </c>
      <c r="B567" s="114"/>
      <c r="C567" s="113" t="s">
        <v>97</v>
      </c>
      <c r="D567" s="227" t="s">
        <v>404</v>
      </c>
      <c r="E567" s="229">
        <v>1</v>
      </c>
      <c r="F567" s="229"/>
      <c r="G567" s="111">
        <f t="shared" si="20"/>
        <v>0</v>
      </c>
      <c r="H567" s="131"/>
    </row>
    <row r="568" spans="1:8" s="163" customFormat="1" ht="12.75" customHeight="1" x14ac:dyDescent="0.25">
      <c r="A568" s="133"/>
      <c r="B568" s="249"/>
      <c r="C568" s="250"/>
      <c r="D568" s="533" t="s">
        <v>146</v>
      </c>
      <c r="E568" s="534"/>
      <c r="F568" s="535"/>
      <c r="G568" s="254">
        <f>SUM(G509:G567)</f>
        <v>0</v>
      </c>
      <c r="H568" s="130"/>
    </row>
    <row r="569" spans="1:8" s="163" customFormat="1" ht="15.75" customHeight="1" x14ac:dyDescent="0.25">
      <c r="A569" s="216">
        <v>27</v>
      </c>
      <c r="B569" s="528" t="s">
        <v>597</v>
      </c>
      <c r="C569" s="529"/>
      <c r="D569" s="529"/>
      <c r="E569" s="529"/>
      <c r="F569" s="529"/>
      <c r="G569" s="530"/>
      <c r="H569" s="130"/>
    </row>
    <row r="570" spans="1:8" s="163" customFormat="1" ht="12.75" customHeight="1" x14ac:dyDescent="0.25">
      <c r="A570" s="298"/>
      <c r="B570" s="299"/>
      <c r="C570" s="300"/>
      <c r="D570" s="301" t="s">
        <v>411</v>
      </c>
      <c r="E570" s="302"/>
      <c r="F570" s="302"/>
      <c r="G570" s="303"/>
      <c r="H570" s="130"/>
    </row>
    <row r="571" spans="1:8" s="163" customFormat="1" ht="29.25" customHeight="1" x14ac:dyDescent="0.25">
      <c r="A571" s="490" t="s">
        <v>1054</v>
      </c>
      <c r="B571" s="299"/>
      <c r="C571" s="300" t="s">
        <v>48</v>
      </c>
      <c r="D571" s="304" t="s">
        <v>412</v>
      </c>
      <c r="E571" s="302">
        <v>54.47</v>
      </c>
      <c r="F571" s="302"/>
      <c r="G571" s="303">
        <f>F571*E571</f>
        <v>0</v>
      </c>
      <c r="H571" s="130"/>
    </row>
    <row r="572" spans="1:8" s="163" customFormat="1" ht="32.25" customHeight="1" x14ac:dyDescent="0.25">
      <c r="A572" s="490" t="s">
        <v>1055</v>
      </c>
      <c r="B572" s="299"/>
      <c r="C572" s="300" t="s">
        <v>48</v>
      </c>
      <c r="D572" s="305" t="s">
        <v>414</v>
      </c>
      <c r="E572" s="306">
        <v>54.47</v>
      </c>
      <c r="F572" s="306"/>
      <c r="G572" s="303">
        <f>E572*F572</f>
        <v>0</v>
      </c>
      <c r="H572" s="130"/>
    </row>
    <row r="573" spans="1:8" s="163" customFormat="1" ht="29.25" customHeight="1" x14ac:dyDescent="0.25">
      <c r="A573" s="490" t="s">
        <v>1056</v>
      </c>
      <c r="B573" s="114"/>
      <c r="C573" s="300" t="s">
        <v>48</v>
      </c>
      <c r="D573" s="295" t="s">
        <v>415</v>
      </c>
      <c r="E573" s="209">
        <v>61.65</v>
      </c>
      <c r="F573" s="209"/>
      <c r="G573" s="307">
        <f>F573*E573</f>
        <v>0</v>
      </c>
      <c r="H573" s="130"/>
    </row>
    <row r="574" spans="1:8" s="163" customFormat="1" ht="22.5" customHeight="1" x14ac:dyDescent="0.25">
      <c r="A574" s="490" t="s">
        <v>1057</v>
      </c>
      <c r="B574" s="114"/>
      <c r="C574" s="300" t="s">
        <v>48</v>
      </c>
      <c r="D574" s="295" t="s">
        <v>104</v>
      </c>
      <c r="E574" s="209">
        <v>410.63</v>
      </c>
      <c r="F574" s="209"/>
      <c r="G574" s="307">
        <f>F574*E574</f>
        <v>0</v>
      </c>
      <c r="H574" s="130"/>
    </row>
    <row r="575" spans="1:8" s="163" customFormat="1" ht="37.5" customHeight="1" x14ac:dyDescent="0.25">
      <c r="A575" s="490" t="s">
        <v>1058</v>
      </c>
      <c r="B575" s="114"/>
      <c r="C575" s="300" t="s">
        <v>48</v>
      </c>
      <c r="D575" s="295" t="s">
        <v>417</v>
      </c>
      <c r="E575" s="209">
        <v>410.63</v>
      </c>
      <c r="F575" s="209"/>
      <c r="G575" s="307">
        <f>F575*E575</f>
        <v>0</v>
      </c>
      <c r="H575" s="130"/>
    </row>
    <row r="576" spans="1:8" s="163" customFormat="1" ht="29.25" customHeight="1" x14ac:dyDescent="0.25">
      <c r="A576" s="490" t="s">
        <v>1059</v>
      </c>
      <c r="B576" s="114"/>
      <c r="C576" s="300" t="s">
        <v>48</v>
      </c>
      <c r="D576" s="295" t="str">
        <f>'Composição de Custos '!D398</f>
        <v>BUCHA DE NYLON SEM ABA S6, COM PARAFUSO DE 4,20 X 40 MM EM ACO ZINCADO COM ROSCA SOBERBA, CABECA CHATA E FENDA PHILLIPS</v>
      </c>
      <c r="E576" s="209">
        <f>9.19*1.1</f>
        <v>10.109</v>
      </c>
      <c r="F576" s="209"/>
      <c r="G576" s="307">
        <f>F576*E576</f>
        <v>0</v>
      </c>
      <c r="H576" s="130"/>
    </row>
    <row r="577" spans="1:8" s="163" customFormat="1" ht="22.5" customHeight="1" x14ac:dyDescent="0.25">
      <c r="A577" s="298"/>
      <c r="B577" s="114"/>
      <c r="C577" s="300"/>
      <c r="D577" s="337" t="s">
        <v>421</v>
      </c>
      <c r="E577" s="209"/>
      <c r="F577" s="209"/>
      <c r="G577" s="402"/>
      <c r="H577" s="130"/>
    </row>
    <row r="578" spans="1:8" s="163" customFormat="1" ht="12.75" customHeight="1" x14ac:dyDescent="0.25">
      <c r="A578" s="489" t="s">
        <v>1060</v>
      </c>
      <c r="B578" s="114"/>
      <c r="C578" s="113" t="s">
        <v>48</v>
      </c>
      <c r="D578" s="234" t="s">
        <v>422</v>
      </c>
      <c r="E578" s="160">
        <f>166.6*1.05</f>
        <v>174.93</v>
      </c>
      <c r="F578" s="160"/>
      <c r="G578" s="402">
        <f>F578*E578</f>
        <v>0</v>
      </c>
      <c r="H578" s="130"/>
    </row>
    <row r="579" spans="1:8" s="163" customFormat="1" ht="12.75" customHeight="1" x14ac:dyDescent="0.25">
      <c r="A579" s="489" t="s">
        <v>1061</v>
      </c>
      <c r="B579" s="114"/>
      <c r="C579" s="113" t="s">
        <v>48</v>
      </c>
      <c r="D579" s="234" t="s">
        <v>114</v>
      </c>
      <c r="E579" s="160">
        <f>76.7+3.22+2.11+2.3+5.86+((1.39+1.39+0.3)*1.28)+((34.52*2)*1.28)</f>
        <v>182.50360000000001</v>
      </c>
      <c r="F579" s="160"/>
      <c r="G579" s="402">
        <f>F579*E579</f>
        <v>0</v>
      </c>
      <c r="H579" s="130"/>
    </row>
    <row r="580" spans="1:8" s="163" customFormat="1" ht="12.75" customHeight="1" x14ac:dyDescent="0.25">
      <c r="A580" s="489" t="s">
        <v>1062</v>
      </c>
      <c r="B580" s="316"/>
      <c r="C580" s="218" t="s">
        <v>48</v>
      </c>
      <c r="D580" s="219" t="s">
        <v>425</v>
      </c>
      <c r="E580" s="220">
        <v>19.100000000000001</v>
      </c>
      <c r="F580" s="220"/>
      <c r="G580" s="402">
        <f>F580*E580</f>
        <v>0</v>
      </c>
      <c r="H580" s="130"/>
    </row>
    <row r="581" spans="1:8" s="163" customFormat="1" ht="12.75" customHeight="1" x14ac:dyDescent="0.25">
      <c r="A581" s="120"/>
      <c r="B581" s="114"/>
      <c r="C581" s="113"/>
      <c r="D581" s="337" t="s">
        <v>426</v>
      </c>
      <c r="E581" s="160"/>
      <c r="F581" s="160"/>
      <c r="G581" s="402"/>
      <c r="H581" s="185"/>
    </row>
    <row r="582" spans="1:8" s="163" customFormat="1" ht="12.75" customHeight="1" x14ac:dyDescent="0.25">
      <c r="A582" s="489" t="s">
        <v>1063</v>
      </c>
      <c r="B582" s="321"/>
      <c r="C582" s="113" t="s">
        <v>48</v>
      </c>
      <c r="D582" s="295" t="s">
        <v>428</v>
      </c>
      <c r="E582" s="160">
        <f>410.63*1.05</f>
        <v>431.16149999999999</v>
      </c>
      <c r="F582" s="160"/>
      <c r="G582" s="402">
        <f t="shared" ref="G582:G587" si="21">F582*E582</f>
        <v>0</v>
      </c>
      <c r="H582" s="185"/>
    </row>
    <row r="583" spans="1:8" s="163" customFormat="1" ht="12.75" customHeight="1" x14ac:dyDescent="0.25">
      <c r="A583" s="489" t="s">
        <v>1064</v>
      </c>
      <c r="B583" s="114"/>
      <c r="C583" s="113" t="s">
        <v>48</v>
      </c>
      <c r="D583" s="295" t="s">
        <v>125</v>
      </c>
      <c r="E583" s="160">
        <f>23.15+38.5</f>
        <v>61.65</v>
      </c>
      <c r="F583" s="160"/>
      <c r="G583" s="402">
        <f t="shared" si="21"/>
        <v>0</v>
      </c>
      <c r="H583" s="130"/>
    </row>
    <row r="584" spans="1:8" s="163" customFormat="1" ht="12.75" customHeight="1" x14ac:dyDescent="0.25">
      <c r="A584" s="489" t="s">
        <v>1065</v>
      </c>
      <c r="B584" s="114"/>
      <c r="C584" s="113" t="s">
        <v>48</v>
      </c>
      <c r="D584" s="295" t="s">
        <v>432</v>
      </c>
      <c r="E584" s="160">
        <f>7.83+4.44+6+6</f>
        <v>24.27</v>
      </c>
      <c r="F584" s="160"/>
      <c r="G584" s="402">
        <f t="shared" si="21"/>
        <v>0</v>
      </c>
      <c r="H584" s="130"/>
    </row>
    <row r="585" spans="1:8" s="163" customFormat="1" ht="12.75" customHeight="1" x14ac:dyDescent="0.25">
      <c r="A585" s="489" t="s">
        <v>1066</v>
      </c>
      <c r="B585" s="114"/>
      <c r="C585" s="113" t="s">
        <v>56</v>
      </c>
      <c r="D585" s="295" t="s">
        <v>434</v>
      </c>
      <c r="E585" s="160">
        <v>117.35</v>
      </c>
      <c r="F585" s="160"/>
      <c r="G585" s="402">
        <f t="shared" si="21"/>
        <v>0</v>
      </c>
      <c r="H585" s="130"/>
    </row>
    <row r="586" spans="1:8" s="163" customFormat="1" ht="12.75" customHeight="1" x14ac:dyDescent="0.25">
      <c r="A586" s="489" t="s">
        <v>1067</v>
      </c>
      <c r="B586" s="114"/>
      <c r="C586" s="113" t="s">
        <v>56</v>
      </c>
      <c r="D586" s="339" t="s">
        <v>436</v>
      </c>
      <c r="E586" s="160">
        <v>22.5</v>
      </c>
      <c r="F586" s="160"/>
      <c r="G586" s="402">
        <f t="shared" si="21"/>
        <v>0</v>
      </c>
      <c r="H586" s="130"/>
    </row>
    <row r="587" spans="1:8" s="163" customFormat="1" ht="12.75" customHeight="1" x14ac:dyDescent="0.25">
      <c r="A587" s="489" t="s">
        <v>1068</v>
      </c>
      <c r="B587" s="114"/>
      <c r="C587" s="113" t="s">
        <v>48</v>
      </c>
      <c r="D587" s="221" t="s">
        <v>148</v>
      </c>
      <c r="E587" s="160">
        <v>2.2000000000000002</v>
      </c>
      <c r="F587" s="160"/>
      <c r="G587" s="402">
        <f t="shared" si="21"/>
        <v>0</v>
      </c>
      <c r="H587" s="130"/>
    </row>
    <row r="588" spans="1:8" s="163" customFormat="1" ht="13.5" customHeight="1" x14ac:dyDescent="0.25">
      <c r="A588" s="453"/>
      <c r="B588" s="249"/>
      <c r="C588" s="250"/>
      <c r="D588" s="533" t="s">
        <v>112</v>
      </c>
      <c r="E588" s="534"/>
      <c r="F588" s="535"/>
      <c r="G588" s="254">
        <f>SUM(G570:G587)</f>
        <v>0</v>
      </c>
      <c r="H588" s="131"/>
    </row>
    <row r="589" spans="1:8" s="163" customFormat="1" ht="12.75" customHeight="1" x14ac:dyDescent="0.25">
      <c r="A589" s="216">
        <v>28</v>
      </c>
      <c r="B589" s="523" t="s">
        <v>604</v>
      </c>
      <c r="C589" s="507"/>
      <c r="D589" s="507"/>
      <c r="E589" s="507"/>
      <c r="F589" s="507"/>
      <c r="G589" s="524"/>
      <c r="H589" s="131"/>
    </row>
    <row r="590" spans="1:8" s="163" customFormat="1" ht="31.5" customHeight="1" x14ac:dyDescent="0.25">
      <c r="A590" s="112"/>
      <c r="B590" s="114"/>
      <c r="C590" s="113"/>
      <c r="D590" s="365" t="s">
        <v>441</v>
      </c>
      <c r="E590" s="160"/>
      <c r="F590" s="160"/>
      <c r="G590" s="402"/>
      <c r="H590" s="131"/>
    </row>
    <row r="591" spans="1:8" s="163" customFormat="1" ht="31.5" customHeight="1" x14ac:dyDescent="0.25">
      <c r="A591" s="489" t="s">
        <v>1069</v>
      </c>
      <c r="B591" s="114"/>
      <c r="C591" s="113" t="s">
        <v>97</v>
      </c>
      <c r="D591" s="369" t="s">
        <v>442</v>
      </c>
      <c r="E591" s="160">
        <v>1</v>
      </c>
      <c r="F591" s="160"/>
      <c r="G591" s="402">
        <f t="shared" ref="G591:G599" si="22">F591*E591</f>
        <v>0</v>
      </c>
      <c r="H591" s="131"/>
    </row>
    <row r="592" spans="1:8" s="163" customFormat="1" ht="38.25" customHeight="1" x14ac:dyDescent="0.25">
      <c r="A592" s="489" t="s">
        <v>1070</v>
      </c>
      <c r="B592" s="114"/>
      <c r="C592" s="113" t="s">
        <v>97</v>
      </c>
      <c r="D592" s="369" t="s">
        <v>150</v>
      </c>
      <c r="E592" s="160">
        <v>10</v>
      </c>
      <c r="F592" s="160"/>
      <c r="G592" s="402">
        <f t="shared" si="22"/>
        <v>0</v>
      </c>
      <c r="H592" s="131"/>
    </row>
    <row r="593" spans="1:8" s="163" customFormat="1" ht="38.25" customHeight="1" x14ac:dyDescent="0.25">
      <c r="A593" s="489" t="s">
        <v>1071</v>
      </c>
      <c r="B593" s="114"/>
      <c r="C593" s="113" t="s">
        <v>97</v>
      </c>
      <c r="D593" s="221" t="s">
        <v>162</v>
      </c>
      <c r="E593" s="160">
        <v>5</v>
      </c>
      <c r="F593" s="160"/>
      <c r="G593" s="402">
        <f t="shared" si="22"/>
        <v>0</v>
      </c>
      <c r="H593" s="131"/>
    </row>
    <row r="594" spans="1:8" s="163" customFormat="1" ht="30.75" customHeight="1" x14ac:dyDescent="0.25">
      <c r="A594" s="489" t="s">
        <v>1072</v>
      </c>
      <c r="B594" s="114"/>
      <c r="C594" s="113" t="s">
        <v>97</v>
      </c>
      <c r="D594" s="304" t="s">
        <v>446</v>
      </c>
      <c r="E594" s="160">
        <v>4</v>
      </c>
      <c r="F594" s="160"/>
      <c r="G594" s="402">
        <f t="shared" si="22"/>
        <v>0</v>
      </c>
      <c r="H594" s="131"/>
    </row>
    <row r="595" spans="1:8" s="163" customFormat="1" ht="12.75" customHeight="1" x14ac:dyDescent="0.25">
      <c r="A595" s="489" t="s">
        <v>1073</v>
      </c>
      <c r="B595" s="114"/>
      <c r="C595" s="113" t="s">
        <v>97</v>
      </c>
      <c r="D595" s="295" t="s">
        <v>447</v>
      </c>
      <c r="E595" s="160">
        <v>1</v>
      </c>
      <c r="F595" s="160"/>
      <c r="G595" s="402">
        <f t="shared" si="22"/>
        <v>0</v>
      </c>
      <c r="H595" s="131"/>
    </row>
    <row r="596" spans="1:8" s="163" customFormat="1" ht="12.75" customHeight="1" x14ac:dyDescent="0.25">
      <c r="A596" s="489" t="s">
        <v>1074</v>
      </c>
      <c r="B596" s="114"/>
      <c r="C596" s="113" t="s">
        <v>97</v>
      </c>
      <c r="D596" s="295" t="s">
        <v>199</v>
      </c>
      <c r="E596" s="160">
        <v>1</v>
      </c>
      <c r="F596" s="160"/>
      <c r="G596" s="402">
        <f t="shared" si="22"/>
        <v>0</v>
      </c>
      <c r="H596" s="131"/>
    </row>
    <row r="597" spans="1:8" s="163" customFormat="1" ht="12.75" customHeight="1" x14ac:dyDescent="0.25">
      <c r="A597" s="489" t="s">
        <v>1075</v>
      </c>
      <c r="B597" s="114"/>
      <c r="C597" s="113" t="s">
        <v>97</v>
      </c>
      <c r="D597" s="295" t="s">
        <v>449</v>
      </c>
      <c r="E597" s="160">
        <v>1</v>
      </c>
      <c r="F597" s="160"/>
      <c r="G597" s="402">
        <f t="shared" si="22"/>
        <v>0</v>
      </c>
      <c r="H597" s="131"/>
    </row>
    <row r="598" spans="1:8" s="163" customFormat="1" ht="12.75" customHeight="1" x14ac:dyDescent="0.25">
      <c r="A598" s="489" t="s">
        <v>1076</v>
      </c>
      <c r="B598" s="114"/>
      <c r="C598" s="113" t="s">
        <v>97</v>
      </c>
      <c r="D598" s="295" t="s">
        <v>450</v>
      </c>
      <c r="E598" s="160">
        <v>14</v>
      </c>
      <c r="F598" s="160"/>
      <c r="G598" s="402">
        <f t="shared" si="22"/>
        <v>0</v>
      </c>
      <c r="H598" s="131"/>
    </row>
    <row r="599" spans="1:8" s="163" customFormat="1" ht="12.75" customHeight="1" x14ac:dyDescent="0.25">
      <c r="A599" s="489" t="s">
        <v>1077</v>
      </c>
      <c r="B599" s="114"/>
      <c r="C599" s="113" t="s">
        <v>97</v>
      </c>
      <c r="D599" s="295" t="s">
        <v>451</v>
      </c>
      <c r="E599" s="160">
        <v>2</v>
      </c>
      <c r="F599" s="160"/>
      <c r="G599" s="402">
        <f t="shared" si="22"/>
        <v>0</v>
      </c>
      <c r="H599" s="131"/>
    </row>
    <row r="600" spans="1:8" s="163" customFormat="1" ht="12.75" customHeight="1" x14ac:dyDescent="0.25">
      <c r="A600" s="120"/>
      <c r="B600" s="114"/>
      <c r="C600" s="113"/>
      <c r="D600" s="337" t="s">
        <v>453</v>
      </c>
      <c r="E600" s="160"/>
      <c r="F600" s="160"/>
      <c r="G600" s="402">
        <f>F600*E600</f>
        <v>0</v>
      </c>
      <c r="H600" s="131"/>
    </row>
    <row r="601" spans="1:8" s="163" customFormat="1" ht="12.75" customHeight="1" x14ac:dyDescent="0.25">
      <c r="A601" s="489" t="s">
        <v>1078</v>
      </c>
      <c r="B601" s="114"/>
      <c r="C601" s="113" t="s">
        <v>48</v>
      </c>
      <c r="D601" s="304" t="s">
        <v>217</v>
      </c>
      <c r="E601" s="160">
        <v>97.76</v>
      </c>
      <c r="F601" s="209"/>
      <c r="G601" s="402">
        <f>E601*F601</f>
        <v>0</v>
      </c>
      <c r="H601" s="130"/>
    </row>
    <row r="602" spans="1:8" s="163" customFormat="1" ht="12.75" customHeight="1" x14ac:dyDescent="0.25">
      <c r="A602" s="489" t="s">
        <v>1079</v>
      </c>
      <c r="B602" s="114"/>
      <c r="C602" s="113" t="s">
        <v>48</v>
      </c>
      <c r="D602" s="227" t="s">
        <v>454</v>
      </c>
      <c r="E602" s="229">
        <v>22</v>
      </c>
      <c r="F602" s="229"/>
      <c r="G602" s="111">
        <f>F602*E602</f>
        <v>0</v>
      </c>
      <c r="H602" s="131"/>
    </row>
    <row r="603" spans="1:8" s="163" customFormat="1" ht="12.75" customHeight="1" x14ac:dyDescent="0.25">
      <c r="A603" s="489" t="s">
        <v>1080</v>
      </c>
      <c r="B603" s="114"/>
      <c r="C603" s="218" t="s">
        <v>48</v>
      </c>
      <c r="D603" s="227" t="s">
        <v>456</v>
      </c>
      <c r="E603" s="229">
        <v>8</v>
      </c>
      <c r="F603" s="229"/>
      <c r="G603" s="111">
        <f>F603*E603</f>
        <v>0</v>
      </c>
      <c r="H603" s="131"/>
    </row>
    <row r="604" spans="1:8" s="163" customFormat="1" ht="12.75" customHeight="1" x14ac:dyDescent="0.25">
      <c r="A604" s="489" t="s">
        <v>1081</v>
      </c>
      <c r="B604" s="114"/>
      <c r="C604" s="218"/>
      <c r="D604" s="295" t="s">
        <v>458</v>
      </c>
      <c r="E604" s="166">
        <f>97.76*1.05</f>
        <v>102.64800000000001</v>
      </c>
      <c r="F604" s="166"/>
      <c r="G604" s="111">
        <f>F604*E604</f>
        <v>0</v>
      </c>
      <c r="H604" s="131"/>
    </row>
    <row r="605" spans="1:8" s="163" customFormat="1" ht="12.75" customHeight="1" x14ac:dyDescent="0.25">
      <c r="A605" s="453"/>
      <c r="B605" s="249"/>
      <c r="C605" s="250"/>
      <c r="D605" s="533" t="s">
        <v>112</v>
      </c>
      <c r="E605" s="534"/>
      <c r="F605" s="535"/>
      <c r="G605" s="254">
        <f>SUM(G590:G604)</f>
        <v>0</v>
      </c>
      <c r="H605" s="131"/>
    </row>
    <row r="606" spans="1:8" s="163" customFormat="1" ht="12.75" customHeight="1" x14ac:dyDescent="0.25">
      <c r="A606" s="216">
        <v>29</v>
      </c>
      <c r="B606" s="520" t="s">
        <v>606</v>
      </c>
      <c r="C606" s="521"/>
      <c r="D606" s="521"/>
      <c r="E606" s="521"/>
      <c r="F606" s="521"/>
      <c r="G606" s="522"/>
      <c r="H606" s="131"/>
    </row>
    <row r="607" spans="1:8" s="163" customFormat="1" ht="12.75" customHeight="1" x14ac:dyDescent="0.25">
      <c r="A607" s="489" t="s">
        <v>1082</v>
      </c>
      <c r="B607" s="114"/>
      <c r="C607" s="113" t="s">
        <v>48</v>
      </c>
      <c r="D607" s="234" t="s">
        <v>463</v>
      </c>
      <c r="E607" s="209">
        <f>506.38-(39.75+2.62)</f>
        <v>464.01</v>
      </c>
      <c r="F607" s="209"/>
      <c r="G607" s="111">
        <f>F607*E607</f>
        <v>0</v>
      </c>
      <c r="H607" s="131"/>
    </row>
    <row r="608" spans="1:8" s="163" customFormat="1" ht="12.75" customHeight="1" x14ac:dyDescent="0.25">
      <c r="A608" s="489" t="s">
        <v>1083</v>
      </c>
      <c r="B608" s="114"/>
      <c r="C608" s="113" t="s">
        <v>48</v>
      </c>
      <c r="D608" s="304" t="s">
        <v>464</v>
      </c>
      <c r="E608" s="160">
        <v>6.4</v>
      </c>
      <c r="F608" s="209"/>
      <c r="G608" s="402">
        <f>E608*F608</f>
        <v>0</v>
      </c>
      <c r="H608" s="130"/>
    </row>
    <row r="609" spans="1:8" s="163" customFormat="1" ht="12.75" customHeight="1" x14ac:dyDescent="0.25">
      <c r="A609" s="453"/>
      <c r="B609" s="380"/>
      <c r="C609" s="381"/>
      <c r="D609" s="525" t="s">
        <v>146</v>
      </c>
      <c r="E609" s="526"/>
      <c r="F609" s="527"/>
      <c r="G609" s="233">
        <f>SUM(G607:G608)</f>
        <v>0</v>
      </c>
      <c r="H609" s="131"/>
    </row>
    <row r="610" spans="1:8" s="163" customFormat="1" ht="12.75" customHeight="1" x14ac:dyDescent="0.25">
      <c r="A610" s="216">
        <v>30</v>
      </c>
      <c r="B610" s="520" t="s">
        <v>607</v>
      </c>
      <c r="C610" s="521"/>
      <c r="D610" s="521"/>
      <c r="E610" s="521"/>
      <c r="F610" s="521"/>
      <c r="G610" s="522"/>
      <c r="H610" s="131"/>
    </row>
    <row r="611" spans="1:8" s="163" customFormat="1" ht="12.75" customHeight="1" x14ac:dyDescent="0.25">
      <c r="A611" s="489" t="s">
        <v>1084</v>
      </c>
      <c r="B611" s="114"/>
      <c r="C611" s="113" t="s">
        <v>48</v>
      </c>
      <c r="D611" s="295" t="s">
        <v>242</v>
      </c>
      <c r="E611" s="166">
        <v>1.82</v>
      </c>
      <c r="F611" s="160"/>
      <c r="G611" s="402">
        <f t="shared" ref="G611:G620" si="23">F611*E611</f>
        <v>0</v>
      </c>
      <c r="H611" s="131"/>
    </row>
    <row r="612" spans="1:8" s="163" customFormat="1" ht="12.75" customHeight="1" x14ac:dyDescent="0.25">
      <c r="A612" s="489" t="s">
        <v>609</v>
      </c>
      <c r="B612" s="237"/>
      <c r="C612" s="113" t="s">
        <v>48</v>
      </c>
      <c r="D612" s="237" t="s">
        <v>253</v>
      </c>
      <c r="E612" s="237">
        <v>0.5</v>
      </c>
      <c r="F612" s="382"/>
      <c r="G612" s="384">
        <f t="shared" si="23"/>
        <v>0</v>
      </c>
      <c r="H612" s="131"/>
    </row>
    <row r="613" spans="1:8" s="163" customFormat="1" ht="12.75" customHeight="1" x14ac:dyDescent="0.25">
      <c r="A613" s="489" t="s">
        <v>1085</v>
      </c>
      <c r="B613" s="114"/>
      <c r="C613" s="113" t="s">
        <v>42</v>
      </c>
      <c r="D613" s="304" t="s">
        <v>257</v>
      </c>
      <c r="E613" s="166">
        <v>1</v>
      </c>
      <c r="F613" s="166"/>
      <c r="G613" s="402">
        <f t="shared" si="23"/>
        <v>0</v>
      </c>
      <c r="H613" s="131"/>
    </row>
    <row r="614" spans="1:8" s="163" customFormat="1" ht="12.75" customHeight="1" x14ac:dyDescent="0.25">
      <c r="A614" s="489" t="s">
        <v>1086</v>
      </c>
      <c r="B614" s="386"/>
      <c r="C614" s="242" t="s">
        <v>42</v>
      </c>
      <c r="D614" s="387" t="s">
        <v>265</v>
      </c>
      <c r="E614" s="229">
        <v>19</v>
      </c>
      <c r="F614" s="229"/>
      <c r="G614" s="388">
        <f t="shared" si="23"/>
        <v>0</v>
      </c>
      <c r="H614" s="131"/>
    </row>
    <row r="615" spans="1:8" s="163" customFormat="1" ht="12.75" customHeight="1" x14ac:dyDescent="0.25">
      <c r="A615" s="489" t="s">
        <v>1087</v>
      </c>
      <c r="B615" s="114"/>
      <c r="C615" s="113" t="s">
        <v>42</v>
      </c>
      <c r="D615" s="295" t="s">
        <v>468</v>
      </c>
      <c r="E615" s="166">
        <v>1</v>
      </c>
      <c r="F615" s="166"/>
      <c r="G615" s="402">
        <f t="shared" si="23"/>
        <v>0</v>
      </c>
      <c r="H615" s="131"/>
    </row>
    <row r="616" spans="1:8" s="163" customFormat="1" ht="24.75" customHeight="1" x14ac:dyDescent="0.25">
      <c r="A616" s="489" t="s">
        <v>1088</v>
      </c>
      <c r="B616" s="114"/>
      <c r="C616" s="113" t="s">
        <v>42</v>
      </c>
      <c r="D616" s="295" t="s">
        <v>272</v>
      </c>
      <c r="E616" s="166">
        <v>2</v>
      </c>
      <c r="F616" s="209"/>
      <c r="G616" s="402">
        <f t="shared" si="23"/>
        <v>0</v>
      </c>
      <c r="H616" s="131"/>
    </row>
    <row r="617" spans="1:8" s="163" customFormat="1" ht="12.75" customHeight="1" x14ac:dyDescent="0.25">
      <c r="A617" s="489" t="s">
        <v>1089</v>
      </c>
      <c r="B617" s="114"/>
      <c r="C617" s="113" t="s">
        <v>42</v>
      </c>
      <c r="D617" s="221" t="s">
        <v>279</v>
      </c>
      <c r="E617" s="390">
        <v>3</v>
      </c>
      <c r="F617" s="390"/>
      <c r="G617" s="402">
        <f t="shared" si="23"/>
        <v>0</v>
      </c>
      <c r="H617" s="131"/>
    </row>
    <row r="618" spans="1:8" s="163" customFormat="1" ht="29.25" customHeight="1" x14ac:dyDescent="0.25">
      <c r="A618" s="489" t="s">
        <v>1090</v>
      </c>
      <c r="B618" s="114"/>
      <c r="C618" s="113" t="s">
        <v>42</v>
      </c>
      <c r="D618" s="234" t="s">
        <v>288</v>
      </c>
      <c r="E618" s="392">
        <v>2</v>
      </c>
      <c r="F618" s="392"/>
      <c r="G618" s="200">
        <f t="shared" si="23"/>
        <v>0</v>
      </c>
      <c r="H618" s="131"/>
    </row>
    <row r="619" spans="1:8" s="163" customFormat="1" ht="45.75" customHeight="1" x14ac:dyDescent="0.25">
      <c r="A619" s="489" t="s">
        <v>1091</v>
      </c>
      <c r="B619" s="114"/>
      <c r="C619" s="113" t="s">
        <v>56</v>
      </c>
      <c r="D619" s="234" t="s">
        <v>298</v>
      </c>
      <c r="E619" s="392">
        <f>18.63*1.05</f>
        <v>19.561499999999999</v>
      </c>
      <c r="F619" s="392"/>
      <c r="G619" s="200">
        <f t="shared" si="23"/>
        <v>0</v>
      </c>
      <c r="H619" s="131"/>
    </row>
    <row r="620" spans="1:8" s="163" customFormat="1" ht="25.5" customHeight="1" x14ac:dyDescent="0.25">
      <c r="A620" s="489" t="s">
        <v>1092</v>
      </c>
      <c r="B620" s="393"/>
      <c r="C620" s="114" t="s">
        <v>42</v>
      </c>
      <c r="D620" s="394" t="s">
        <v>313</v>
      </c>
      <c r="E620" s="166">
        <v>16</v>
      </c>
      <c r="F620" s="166"/>
      <c r="G620" s="200">
        <f t="shared" si="23"/>
        <v>0</v>
      </c>
      <c r="H620" s="131"/>
    </row>
    <row r="621" spans="1:8" s="163" customFormat="1" ht="12.75" customHeight="1" x14ac:dyDescent="0.25">
      <c r="A621" s="489" t="s">
        <v>1093</v>
      </c>
      <c r="B621" s="114"/>
      <c r="C621" s="113" t="s">
        <v>56</v>
      </c>
      <c r="D621" s="320" t="s">
        <v>318</v>
      </c>
      <c r="E621" s="160">
        <f>28.7+1.94</f>
        <v>30.64</v>
      </c>
      <c r="F621" s="209"/>
      <c r="G621" s="402">
        <f>E621*F621</f>
        <v>0</v>
      </c>
      <c r="H621" s="130"/>
    </row>
    <row r="622" spans="1:8" s="163" customFormat="1" ht="12.75" customHeight="1" x14ac:dyDescent="0.25">
      <c r="A622" s="489" t="s">
        <v>1094</v>
      </c>
      <c r="B622" s="114"/>
      <c r="C622" s="218"/>
      <c r="D622" s="320" t="s">
        <v>473</v>
      </c>
      <c r="E622" s="229">
        <f>36+1</f>
        <v>37</v>
      </c>
      <c r="F622" s="229"/>
      <c r="G622" s="111">
        <f>F622*E622</f>
        <v>0</v>
      </c>
      <c r="H622" s="131"/>
    </row>
    <row r="623" spans="1:8" s="163" customFormat="1" ht="12.75" customHeight="1" x14ac:dyDescent="0.25">
      <c r="A623" s="123"/>
      <c r="B623" s="124"/>
      <c r="C623" s="125"/>
      <c r="D623" s="531" t="s">
        <v>112</v>
      </c>
      <c r="E623" s="515"/>
      <c r="F623" s="516"/>
      <c r="G623" s="126">
        <f>SUM(G611:G622)</f>
        <v>0</v>
      </c>
      <c r="H623" s="131"/>
    </row>
    <row r="624" spans="1:8" s="163" customFormat="1" ht="12.75" customHeight="1" x14ac:dyDescent="0.25">
      <c r="A624" s="395">
        <v>31</v>
      </c>
      <c r="B624" s="528" t="s">
        <v>624</v>
      </c>
      <c r="C624" s="529"/>
      <c r="D624" s="529"/>
      <c r="E624" s="529"/>
      <c r="F624" s="529"/>
      <c r="G624" s="530"/>
      <c r="H624" s="131"/>
    </row>
    <row r="625" spans="1:8" s="163" customFormat="1" ht="12.75" customHeight="1" x14ac:dyDescent="0.25">
      <c r="A625" s="493" t="s">
        <v>1095</v>
      </c>
      <c r="B625" s="180"/>
      <c r="C625" s="181" t="s">
        <v>48</v>
      </c>
      <c r="D625" s="397" t="s">
        <v>480</v>
      </c>
      <c r="E625" s="120">
        <v>84.8</v>
      </c>
      <c r="F625" s="120"/>
      <c r="G625" s="111">
        <f>F625*E625</f>
        <v>0</v>
      </c>
      <c r="H625" s="131"/>
    </row>
    <row r="626" spans="1:8" s="163" customFormat="1" ht="12.75" customHeight="1" x14ac:dyDescent="0.25">
      <c r="A626" s="398"/>
      <c r="B626" s="124"/>
      <c r="C626" s="125"/>
      <c r="D626" s="531" t="s">
        <v>112</v>
      </c>
      <c r="E626" s="515"/>
      <c r="F626" s="516"/>
      <c r="G626" s="126">
        <f>SUM(G625)</f>
        <v>0</v>
      </c>
      <c r="H626" s="131"/>
    </row>
    <row r="627" spans="1:8" s="163" customFormat="1" ht="15" customHeight="1" x14ac:dyDescent="0.25">
      <c r="A627" s="216">
        <v>32</v>
      </c>
      <c r="B627" s="528" t="s">
        <v>608</v>
      </c>
      <c r="C627" s="529"/>
      <c r="D627" s="529"/>
      <c r="E627" s="529"/>
      <c r="F627" s="529"/>
      <c r="G627" s="530"/>
      <c r="H627" s="131"/>
    </row>
    <row r="628" spans="1:8" s="163" customFormat="1" ht="27.75" customHeight="1" x14ac:dyDescent="0.25">
      <c r="A628" s="120"/>
      <c r="B628" s="114"/>
      <c r="C628" s="113"/>
      <c r="D628" s="154" t="s">
        <v>421</v>
      </c>
      <c r="E628" s="160"/>
      <c r="F628" s="160"/>
      <c r="G628" s="402"/>
      <c r="H628" s="131"/>
    </row>
    <row r="629" spans="1:8" s="163" customFormat="1" ht="14.25" customHeight="1" x14ac:dyDescent="0.25">
      <c r="A629" s="489" t="s">
        <v>1096</v>
      </c>
      <c r="B629" s="114"/>
      <c r="C629" s="300" t="s">
        <v>48</v>
      </c>
      <c r="D629" s="295" t="s">
        <v>482</v>
      </c>
      <c r="E629" s="160">
        <f>(4.5+((0.4+0.84+0.15+0.84+0.4)*2)+0.55+0.3+1.48+1.48+0.55+0.3+4.37+1.48+1.48+1.48+1.48+3.11+3.4+1.63+1.63+5.96+1.83+5.81+1.02+1.52+1.02+3.22+2.4+2.33+5.81+14.67)*1.1+((1.39+1.39+0.3)*1.1)+21.5+((34.52+34.52)*1.1)</f>
        <v>188.90900000000005</v>
      </c>
      <c r="F629" s="160"/>
      <c r="G629" s="402">
        <f>F629*E629</f>
        <v>0</v>
      </c>
      <c r="H629" s="131"/>
    </row>
    <row r="630" spans="1:8" s="163" customFormat="1" ht="12.75" customHeight="1" x14ac:dyDescent="0.25">
      <c r="A630" s="489" t="s">
        <v>1097</v>
      </c>
      <c r="B630" s="114"/>
      <c r="C630" s="113" t="s">
        <v>48</v>
      </c>
      <c r="D630" s="221" t="s">
        <v>483</v>
      </c>
      <c r="E630" s="390">
        <f>((5.66+1.9+5.66+1.88)*1.36)+91.47+((34.52*2)*1.15)</f>
        <v>191.40199999999999</v>
      </c>
      <c r="F630" s="390"/>
      <c r="G630" s="402">
        <f>F630*E630</f>
        <v>0</v>
      </c>
      <c r="H630" s="131"/>
    </row>
    <row r="631" spans="1:8" s="163" customFormat="1" ht="12.75" customHeight="1" x14ac:dyDescent="0.25">
      <c r="A631" s="112"/>
      <c r="B631" s="114"/>
      <c r="C631" s="113"/>
      <c r="D631" s="337" t="s">
        <v>484</v>
      </c>
      <c r="E631" s="399"/>
      <c r="F631" s="399"/>
      <c r="G631" s="402">
        <f>F631*E631</f>
        <v>0</v>
      </c>
      <c r="H631" s="131"/>
    </row>
    <row r="632" spans="1:8" s="163" customFormat="1" ht="12.75" customHeight="1" x14ac:dyDescent="0.25">
      <c r="A632" s="489" t="s">
        <v>1098</v>
      </c>
      <c r="B632" s="114"/>
      <c r="C632" s="113" t="s">
        <v>48</v>
      </c>
      <c r="D632" s="234" t="s">
        <v>485</v>
      </c>
      <c r="E632" s="209">
        <f>(14.4+6.4+12)*1.1</f>
        <v>36.08</v>
      </c>
      <c r="F632" s="209"/>
      <c r="G632" s="402">
        <f>F632*E632</f>
        <v>0</v>
      </c>
      <c r="H632" s="131"/>
    </row>
    <row r="633" spans="1:8" s="163" customFormat="1" ht="12.75" customHeight="1" x14ac:dyDescent="0.25">
      <c r="A633" s="493" t="s">
        <v>1098</v>
      </c>
      <c r="B633" s="114"/>
      <c r="C633" s="113" t="s">
        <v>48</v>
      </c>
      <c r="D633" s="304" t="s">
        <v>486</v>
      </c>
      <c r="E633" s="160">
        <f>32.8*1.1</f>
        <v>36.08</v>
      </c>
      <c r="F633" s="209"/>
      <c r="G633" s="402">
        <f>E633*F633</f>
        <v>0</v>
      </c>
      <c r="H633" s="131"/>
    </row>
    <row r="634" spans="1:8" s="163" customFormat="1" ht="12.75" customHeight="1" x14ac:dyDescent="0.25">
      <c r="A634" s="121"/>
      <c r="B634" s="258"/>
      <c r="C634" s="400"/>
      <c r="D634" s="260" t="s">
        <v>426</v>
      </c>
      <c r="E634" s="401"/>
      <c r="F634" s="263"/>
      <c r="G634" s="200"/>
      <c r="H634" s="131"/>
    </row>
    <row r="635" spans="1:8" s="163" customFormat="1" ht="12.75" customHeight="1" x14ac:dyDescent="0.25">
      <c r="A635" s="493" t="s">
        <v>1099</v>
      </c>
      <c r="B635" s="114"/>
      <c r="C635" s="113" t="s">
        <v>48</v>
      </c>
      <c r="D635" s="295" t="s">
        <v>487</v>
      </c>
      <c r="E635" s="160">
        <f>11.16*1.1</f>
        <v>12.276000000000002</v>
      </c>
      <c r="F635" s="160"/>
      <c r="G635" s="402">
        <f>F635*E635</f>
        <v>0</v>
      </c>
      <c r="H635" s="131"/>
    </row>
    <row r="636" spans="1:8" s="163" customFormat="1" ht="12.75" customHeight="1" x14ac:dyDescent="0.25">
      <c r="A636" s="403"/>
      <c r="B636" s="258"/>
      <c r="C636" s="400"/>
      <c r="D636" s="260" t="s">
        <v>488</v>
      </c>
      <c r="E636" s="401"/>
      <c r="F636" s="263"/>
      <c r="G636" s="200"/>
      <c r="H636" s="131"/>
    </row>
    <row r="637" spans="1:8" s="163" customFormat="1" ht="12.75" customHeight="1" x14ac:dyDescent="0.25">
      <c r="A637" s="493" t="s">
        <v>1100</v>
      </c>
      <c r="B637" s="258"/>
      <c r="C637" s="400"/>
      <c r="D637" s="268" t="s">
        <v>489</v>
      </c>
      <c r="E637" s="401">
        <f>(1*2.2)*2</f>
        <v>4.4000000000000004</v>
      </c>
      <c r="F637" s="263"/>
      <c r="G637" s="200">
        <f>F637*E637</f>
        <v>0</v>
      </c>
      <c r="H637" s="131"/>
    </row>
    <row r="638" spans="1:8" s="163" customFormat="1" ht="12.75" customHeight="1" x14ac:dyDescent="0.25">
      <c r="A638" s="404"/>
      <c r="B638" s="405"/>
      <c r="C638" s="406"/>
      <c r="D638" s="533" t="s">
        <v>112</v>
      </c>
      <c r="E638" s="534"/>
      <c r="F638" s="535"/>
      <c r="G638" s="254">
        <f>SUM(G629:G637)</f>
        <v>0</v>
      </c>
      <c r="H638" s="131"/>
    </row>
    <row r="639" spans="1:8" s="163" customFormat="1" ht="15" customHeight="1" x14ac:dyDescent="0.25">
      <c r="A639" s="216">
        <v>33</v>
      </c>
      <c r="B639" s="528" t="s">
        <v>610</v>
      </c>
      <c r="C639" s="529"/>
      <c r="D639" s="529"/>
      <c r="E639" s="529"/>
      <c r="F639" s="529"/>
      <c r="G639" s="530"/>
      <c r="H639" s="131"/>
    </row>
    <row r="640" spans="1:8" s="163" customFormat="1" ht="12.75" customHeight="1" x14ac:dyDescent="0.25">
      <c r="A640" s="489" t="s">
        <v>1101</v>
      </c>
      <c r="B640" s="114"/>
      <c r="C640" s="113" t="s">
        <v>97</v>
      </c>
      <c r="D640" s="304" t="s">
        <v>491</v>
      </c>
      <c r="E640" s="160">
        <v>6</v>
      </c>
      <c r="F640" s="209"/>
      <c r="G640" s="200">
        <f>F640*E640</f>
        <v>0</v>
      </c>
      <c r="H640" s="130"/>
    </row>
    <row r="641" spans="1:8" s="163" customFormat="1" ht="12.75" customHeight="1" x14ac:dyDescent="0.25">
      <c r="A641" s="489" t="s">
        <v>1102</v>
      </c>
      <c r="B641" s="114"/>
      <c r="C641" s="113"/>
      <c r="D641" s="234" t="s">
        <v>492</v>
      </c>
      <c r="E641" s="209">
        <v>1</v>
      </c>
      <c r="F641" s="209"/>
      <c r="G641" s="200">
        <f>F641*E641</f>
        <v>0</v>
      </c>
      <c r="H641" s="131"/>
    </row>
    <row r="642" spans="1:8" s="163" customFormat="1" ht="12.75" customHeight="1" x14ac:dyDescent="0.25">
      <c r="A642" s="489" t="s">
        <v>1103</v>
      </c>
      <c r="B642" s="114"/>
      <c r="C642" s="113" t="s">
        <v>97</v>
      </c>
      <c r="D642" s="234" t="s">
        <v>493</v>
      </c>
      <c r="E642" s="209">
        <v>7</v>
      </c>
      <c r="F642" s="209"/>
      <c r="G642" s="200">
        <f>F642*E642</f>
        <v>0</v>
      </c>
      <c r="H642" s="131"/>
    </row>
    <row r="643" spans="1:8" s="163" customFormat="1" ht="12.75" customHeight="1" x14ac:dyDescent="0.25">
      <c r="A643" s="489" t="s">
        <v>1104</v>
      </c>
      <c r="B643" s="114"/>
      <c r="C643" s="113" t="s">
        <v>97</v>
      </c>
      <c r="D643" s="221" t="s">
        <v>494</v>
      </c>
      <c r="E643" s="390">
        <v>1</v>
      </c>
      <c r="F643" s="390"/>
      <c r="G643" s="402">
        <f>F643*E643</f>
        <v>0</v>
      </c>
      <c r="H643" s="131"/>
    </row>
    <row r="644" spans="1:8" s="163" customFormat="1" ht="27.75" customHeight="1" x14ac:dyDescent="0.25">
      <c r="A644" s="489" t="s">
        <v>1105</v>
      </c>
      <c r="B644" s="114"/>
      <c r="C644" s="113" t="s">
        <v>97</v>
      </c>
      <c r="D644" s="234" t="s">
        <v>334</v>
      </c>
      <c r="E644" s="209">
        <v>1</v>
      </c>
      <c r="F644" s="209"/>
      <c r="G644" s="111">
        <f>F644*E644</f>
        <v>0</v>
      </c>
      <c r="H644" s="131"/>
    </row>
    <row r="645" spans="1:8" s="163" customFormat="1" ht="27.75" customHeight="1" x14ac:dyDescent="0.25">
      <c r="A645" s="489" t="s">
        <v>1106</v>
      </c>
      <c r="B645" s="114"/>
      <c r="C645" s="113" t="s">
        <v>97</v>
      </c>
      <c r="D645" s="234" t="s">
        <v>495</v>
      </c>
      <c r="E645" s="209">
        <v>1</v>
      </c>
      <c r="F645" s="209"/>
      <c r="G645" s="111">
        <f>E645*F645</f>
        <v>0</v>
      </c>
      <c r="H645" s="131"/>
    </row>
    <row r="646" spans="1:8" s="163" customFormat="1" ht="27.75" customHeight="1" x14ac:dyDescent="0.25">
      <c r="A646" s="489" t="s">
        <v>1107</v>
      </c>
      <c r="B646" s="114"/>
      <c r="C646" s="113" t="s">
        <v>97</v>
      </c>
      <c r="D646" s="234" t="s">
        <v>496</v>
      </c>
      <c r="E646" s="209">
        <v>1</v>
      </c>
      <c r="F646" s="209"/>
      <c r="G646" s="111">
        <f t="shared" ref="G646:G657" si="24">F646*E646</f>
        <v>0</v>
      </c>
      <c r="H646" s="131"/>
    </row>
    <row r="647" spans="1:8" s="163" customFormat="1" ht="27.75" customHeight="1" x14ac:dyDescent="0.25">
      <c r="A647" s="489" t="s">
        <v>1108</v>
      </c>
      <c r="B647" s="114"/>
      <c r="C647" s="113" t="s">
        <v>97</v>
      </c>
      <c r="D647" s="234" t="s">
        <v>394</v>
      </c>
      <c r="E647" s="209">
        <v>2</v>
      </c>
      <c r="F647" s="209"/>
      <c r="G647" s="111">
        <f t="shared" si="24"/>
        <v>0</v>
      </c>
      <c r="H647" s="131"/>
    </row>
    <row r="648" spans="1:8" s="163" customFormat="1" ht="27.75" customHeight="1" x14ac:dyDescent="0.25">
      <c r="A648" s="489" t="s">
        <v>1109</v>
      </c>
      <c r="B648" s="114"/>
      <c r="C648" s="113" t="s">
        <v>48</v>
      </c>
      <c r="D648" s="234" t="s">
        <v>497</v>
      </c>
      <c r="E648" s="209">
        <f>(2.1*0.9)+(2.01*0.9)+(0.35*0.9)</f>
        <v>4.0140000000000002</v>
      </c>
      <c r="F648" s="209"/>
      <c r="G648" s="111">
        <f t="shared" si="24"/>
        <v>0</v>
      </c>
      <c r="H648" s="131"/>
    </row>
    <row r="649" spans="1:8" s="163" customFormat="1" ht="27.75" customHeight="1" x14ac:dyDescent="0.25">
      <c r="A649" s="489" t="s">
        <v>1110</v>
      </c>
      <c r="B649" s="114"/>
      <c r="C649" s="113" t="s">
        <v>97</v>
      </c>
      <c r="D649" s="234" t="s">
        <v>402</v>
      </c>
      <c r="E649" s="209">
        <v>9</v>
      </c>
      <c r="F649" s="209"/>
      <c r="G649" s="111">
        <f t="shared" si="24"/>
        <v>0</v>
      </c>
      <c r="H649" s="131"/>
    </row>
    <row r="650" spans="1:8" s="163" customFormat="1" ht="27.75" customHeight="1" x14ac:dyDescent="0.25">
      <c r="A650" s="489" t="s">
        <v>1111</v>
      </c>
      <c r="B650" s="114"/>
      <c r="C650" s="113" t="s">
        <v>97</v>
      </c>
      <c r="D650" s="234" t="s">
        <v>498</v>
      </c>
      <c r="E650" s="209">
        <v>5</v>
      </c>
      <c r="F650" s="209"/>
      <c r="G650" s="111">
        <f t="shared" si="24"/>
        <v>0</v>
      </c>
      <c r="H650" s="131"/>
    </row>
    <row r="651" spans="1:8" s="163" customFormat="1" ht="50.25" customHeight="1" x14ac:dyDescent="0.25">
      <c r="A651" s="489" t="s">
        <v>1112</v>
      </c>
      <c r="B651" s="114"/>
      <c r="C651" s="113" t="s">
        <v>97</v>
      </c>
      <c r="D651" s="234" t="s">
        <v>499</v>
      </c>
      <c r="E651" s="209">
        <v>1</v>
      </c>
      <c r="F651" s="209"/>
      <c r="G651" s="111">
        <f t="shared" si="24"/>
        <v>0</v>
      </c>
      <c r="H651" s="131"/>
    </row>
    <row r="652" spans="1:8" s="163" customFormat="1" ht="14.25" customHeight="1" x14ac:dyDescent="0.25">
      <c r="A652" s="489" t="s">
        <v>1113</v>
      </c>
      <c r="B652" s="407"/>
      <c r="C652" s="113" t="s">
        <v>97</v>
      </c>
      <c r="D652" s="85" t="s">
        <v>419</v>
      </c>
      <c r="E652" s="209">
        <v>1</v>
      </c>
      <c r="F652" s="209"/>
      <c r="G652" s="111">
        <f t="shared" si="24"/>
        <v>0</v>
      </c>
      <c r="H652" s="131"/>
    </row>
    <row r="653" spans="1:8" s="163" customFormat="1" ht="52.5" customHeight="1" x14ac:dyDescent="0.25">
      <c r="A653" s="489" t="s">
        <v>1114</v>
      </c>
      <c r="B653" s="114"/>
      <c r="C653" s="113" t="s">
        <v>97</v>
      </c>
      <c r="D653" s="234" t="s">
        <v>500</v>
      </c>
      <c r="E653" s="209">
        <v>1</v>
      </c>
      <c r="F653" s="209"/>
      <c r="G653" s="111">
        <f t="shared" si="24"/>
        <v>0</v>
      </c>
      <c r="H653" s="131"/>
    </row>
    <row r="654" spans="1:8" s="163" customFormat="1" ht="12.75" customHeight="1" x14ac:dyDescent="0.25">
      <c r="A654" s="489" t="s">
        <v>1115</v>
      </c>
      <c r="B654" s="114"/>
      <c r="C654" s="113" t="s">
        <v>97</v>
      </c>
      <c r="D654" s="234" t="s">
        <v>501</v>
      </c>
      <c r="E654" s="209">
        <v>10</v>
      </c>
      <c r="F654" s="209"/>
      <c r="G654" s="111">
        <f t="shared" si="24"/>
        <v>0</v>
      </c>
      <c r="H654" s="131"/>
    </row>
    <row r="655" spans="1:8" s="163" customFormat="1" ht="12.75" customHeight="1" x14ac:dyDescent="0.25">
      <c r="A655" s="489" t="s">
        <v>1116</v>
      </c>
      <c r="B655" s="114"/>
      <c r="C655" s="113" t="s">
        <v>42</v>
      </c>
      <c r="D655" s="234" t="s">
        <v>502</v>
      </c>
      <c r="E655" s="209">
        <v>5</v>
      </c>
      <c r="F655" s="209"/>
      <c r="G655" s="111">
        <f t="shared" si="24"/>
        <v>0</v>
      </c>
      <c r="H655" s="131"/>
    </row>
    <row r="656" spans="1:8" s="163" customFormat="1" ht="12.75" customHeight="1" x14ac:dyDescent="0.25">
      <c r="A656" s="489" t="s">
        <v>1117</v>
      </c>
      <c r="B656" s="114"/>
      <c r="C656" s="296" t="s">
        <v>42</v>
      </c>
      <c r="D656" s="227" t="s">
        <v>503</v>
      </c>
      <c r="E656" s="229">
        <v>7</v>
      </c>
      <c r="F656" s="229"/>
      <c r="G656" s="111">
        <f t="shared" si="24"/>
        <v>0</v>
      </c>
      <c r="H656" s="131"/>
    </row>
    <row r="657" spans="1:8" s="163" customFormat="1" ht="12.75" customHeight="1" x14ac:dyDescent="0.25">
      <c r="A657" s="489" t="s">
        <v>1118</v>
      </c>
      <c r="B657" s="408"/>
      <c r="C657" s="181" t="s">
        <v>56</v>
      </c>
      <c r="D657" s="119" t="s">
        <v>504</v>
      </c>
      <c r="E657" s="120">
        <f>2.36*8</f>
        <v>18.88</v>
      </c>
      <c r="F657" s="120"/>
      <c r="G657" s="409">
        <f t="shared" si="24"/>
        <v>0</v>
      </c>
      <c r="H657" s="131"/>
    </row>
    <row r="658" spans="1:8" s="163" customFormat="1" ht="12.75" customHeight="1" x14ac:dyDescent="0.25">
      <c r="A658" s="410"/>
      <c r="B658" s="249"/>
      <c r="C658" s="250"/>
      <c r="D658" s="533" t="s">
        <v>112</v>
      </c>
      <c r="E658" s="534"/>
      <c r="F658" s="535"/>
      <c r="G658" s="254">
        <f>SUM(G640:G657)</f>
        <v>0</v>
      </c>
      <c r="H658" s="131"/>
    </row>
    <row r="659" spans="1:8" s="163" customFormat="1" ht="12.75" customHeight="1" x14ac:dyDescent="0.25">
      <c r="A659" s="216">
        <v>34</v>
      </c>
      <c r="B659" s="520" t="s">
        <v>611</v>
      </c>
      <c r="C659" s="521"/>
      <c r="D659" s="521"/>
      <c r="E659" s="521"/>
      <c r="F659" s="521"/>
      <c r="G659" s="522"/>
      <c r="H659" s="131"/>
    </row>
    <row r="660" spans="1:8" s="163" customFormat="1" ht="66" customHeight="1" x14ac:dyDescent="0.25">
      <c r="A660" s="489" t="s">
        <v>1119</v>
      </c>
      <c r="B660" s="451"/>
      <c r="C660" s="113" t="s">
        <v>97</v>
      </c>
      <c r="D660" s="487" t="s">
        <v>424</v>
      </c>
      <c r="E660" s="209">
        <v>2</v>
      </c>
      <c r="F660" s="209"/>
      <c r="G660" s="111">
        <f t="shared" ref="G660:G708" si="25">F660*E660</f>
        <v>0</v>
      </c>
      <c r="H660" s="131"/>
    </row>
    <row r="661" spans="1:8" s="163" customFormat="1" ht="12.75" customHeight="1" x14ac:dyDescent="0.25">
      <c r="A661" s="489" t="s">
        <v>1120</v>
      </c>
      <c r="B661" s="451"/>
      <c r="C661" s="113" t="s">
        <v>97</v>
      </c>
      <c r="D661" s="413" t="s">
        <v>506</v>
      </c>
      <c r="E661" s="209">
        <v>1</v>
      </c>
      <c r="F661" s="209"/>
      <c r="G661" s="111">
        <f t="shared" si="25"/>
        <v>0</v>
      </c>
      <c r="H661" s="131"/>
    </row>
    <row r="662" spans="1:8" s="163" customFormat="1" ht="12.75" customHeight="1" x14ac:dyDescent="0.25">
      <c r="A662" s="489" t="s">
        <v>1121</v>
      </c>
      <c r="B662" s="114"/>
      <c r="C662" s="113" t="s">
        <v>97</v>
      </c>
      <c r="D662" s="304" t="s">
        <v>314</v>
      </c>
      <c r="E662" s="401">
        <v>6</v>
      </c>
      <c r="F662" s="263"/>
      <c r="G662" s="111">
        <f t="shared" si="25"/>
        <v>0</v>
      </c>
      <c r="H662" s="131"/>
    </row>
    <row r="663" spans="1:8" s="163" customFormat="1" ht="12.75" customHeight="1" x14ac:dyDescent="0.25">
      <c r="A663" s="489" t="s">
        <v>1122</v>
      </c>
      <c r="B663" s="114"/>
      <c r="C663" s="113" t="s">
        <v>97</v>
      </c>
      <c r="D663" s="413" t="s">
        <v>507</v>
      </c>
      <c r="E663" s="209">
        <v>200</v>
      </c>
      <c r="F663" s="209"/>
      <c r="G663" s="111">
        <f t="shared" si="25"/>
        <v>0</v>
      </c>
      <c r="H663" s="131"/>
    </row>
    <row r="664" spans="1:8" s="163" customFormat="1" ht="12.75" customHeight="1" x14ac:dyDescent="0.25">
      <c r="A664" s="489" t="s">
        <v>1123</v>
      </c>
      <c r="B664" s="114"/>
      <c r="C664" s="113" t="s">
        <v>97</v>
      </c>
      <c r="D664" s="221" t="s">
        <v>508</v>
      </c>
      <c r="E664" s="209">
        <v>20</v>
      </c>
      <c r="F664" s="209"/>
      <c r="G664" s="111">
        <f t="shared" si="25"/>
        <v>0</v>
      </c>
      <c r="H664" s="131"/>
    </row>
    <row r="665" spans="1:8" s="163" customFormat="1" ht="12.75" customHeight="1" x14ac:dyDescent="0.25">
      <c r="A665" s="489" t="s">
        <v>1124</v>
      </c>
      <c r="B665" s="114"/>
      <c r="C665" s="113" t="s">
        <v>97</v>
      </c>
      <c r="D665" s="221" t="s">
        <v>509</v>
      </c>
      <c r="E665" s="209">
        <v>10</v>
      </c>
      <c r="F665" s="209"/>
      <c r="G665" s="111">
        <f t="shared" si="25"/>
        <v>0</v>
      </c>
      <c r="H665" s="131"/>
    </row>
    <row r="666" spans="1:8" s="163" customFormat="1" ht="12.75" customHeight="1" x14ac:dyDescent="0.25">
      <c r="A666" s="489" t="s">
        <v>1125</v>
      </c>
      <c r="B666" s="114"/>
      <c r="C666" s="113" t="s">
        <v>97</v>
      </c>
      <c r="D666" s="221" t="s">
        <v>510</v>
      </c>
      <c r="E666" s="209">
        <v>100</v>
      </c>
      <c r="F666" s="209"/>
      <c r="G666" s="111">
        <f t="shared" si="25"/>
        <v>0</v>
      </c>
      <c r="H666" s="131"/>
    </row>
    <row r="667" spans="1:8" s="163" customFormat="1" ht="12.75" customHeight="1" x14ac:dyDescent="0.25">
      <c r="A667" s="489" t="s">
        <v>1126</v>
      </c>
      <c r="B667" s="114"/>
      <c r="C667" s="113" t="s">
        <v>97</v>
      </c>
      <c r="D667" s="221" t="s">
        <v>511</v>
      </c>
      <c r="E667" s="209">
        <v>2</v>
      </c>
      <c r="F667" s="209"/>
      <c r="G667" s="111">
        <f t="shared" si="25"/>
        <v>0</v>
      </c>
      <c r="H667" s="131"/>
    </row>
    <row r="668" spans="1:8" s="163" customFormat="1" ht="12.75" customHeight="1" x14ac:dyDescent="0.25">
      <c r="A668" s="489" t="s">
        <v>1127</v>
      </c>
      <c r="B668" s="114"/>
      <c r="C668" s="113"/>
      <c r="D668" s="221" t="s">
        <v>281</v>
      </c>
      <c r="E668" s="209">
        <v>10</v>
      </c>
      <c r="F668" s="209"/>
      <c r="G668" s="111">
        <f t="shared" si="25"/>
        <v>0</v>
      </c>
      <c r="H668" s="131"/>
    </row>
    <row r="669" spans="1:8" s="163" customFormat="1" ht="12.75" customHeight="1" x14ac:dyDescent="0.25">
      <c r="A669" s="489" t="s">
        <v>1128</v>
      </c>
      <c r="B669" s="114"/>
      <c r="C669" s="113" t="s">
        <v>56</v>
      </c>
      <c r="D669" s="221" t="s">
        <v>512</v>
      </c>
      <c r="E669" s="209">
        <v>30</v>
      </c>
      <c r="F669" s="209"/>
      <c r="G669" s="111">
        <f t="shared" si="25"/>
        <v>0</v>
      </c>
      <c r="H669" s="131"/>
    </row>
    <row r="670" spans="1:8" s="163" customFormat="1" ht="12.75" customHeight="1" x14ac:dyDescent="0.25">
      <c r="A670" s="489" t="s">
        <v>1129</v>
      </c>
      <c r="B670" s="114"/>
      <c r="C670" s="113" t="s">
        <v>56</v>
      </c>
      <c r="D670" s="221" t="s">
        <v>513</v>
      </c>
      <c r="E670" s="209">
        <v>90</v>
      </c>
      <c r="F670" s="209"/>
      <c r="G670" s="111">
        <f t="shared" si="25"/>
        <v>0</v>
      </c>
      <c r="H670" s="131"/>
    </row>
    <row r="671" spans="1:8" s="163" customFormat="1" ht="12.75" customHeight="1" x14ac:dyDescent="0.25">
      <c r="A671" s="489" t="s">
        <v>1130</v>
      </c>
      <c r="B671" s="114"/>
      <c r="C671" s="113" t="s">
        <v>56</v>
      </c>
      <c r="D671" s="221" t="s">
        <v>514</v>
      </c>
      <c r="E671" s="209">
        <v>30</v>
      </c>
      <c r="F671" s="209"/>
      <c r="G671" s="111">
        <f t="shared" si="25"/>
        <v>0</v>
      </c>
      <c r="H671" s="131"/>
    </row>
    <row r="672" spans="1:8" s="163" customFormat="1" ht="12.75" customHeight="1" x14ac:dyDescent="0.25">
      <c r="A672" s="489" t="s">
        <v>1131</v>
      </c>
      <c r="B672" s="451"/>
      <c r="C672" s="113" t="s">
        <v>56</v>
      </c>
      <c r="D672" s="413" t="s">
        <v>515</v>
      </c>
      <c r="E672" s="209">
        <v>100</v>
      </c>
      <c r="F672" s="209"/>
      <c r="G672" s="111">
        <f t="shared" si="25"/>
        <v>0</v>
      </c>
      <c r="H672" s="131"/>
    </row>
    <row r="673" spans="1:8" s="163" customFormat="1" ht="12.75" customHeight="1" x14ac:dyDescent="0.25">
      <c r="A673" s="489" t="s">
        <v>1132</v>
      </c>
      <c r="B673" s="114"/>
      <c r="C673" s="113" t="s">
        <v>56</v>
      </c>
      <c r="D673" s="413" t="s">
        <v>516</v>
      </c>
      <c r="E673" s="209">
        <v>400</v>
      </c>
      <c r="F673" s="209"/>
      <c r="G673" s="111">
        <f t="shared" si="25"/>
        <v>0</v>
      </c>
      <c r="H673" s="131"/>
    </row>
    <row r="674" spans="1:8" s="163" customFormat="1" ht="12.75" customHeight="1" x14ac:dyDescent="0.25">
      <c r="A674" s="489" t="s">
        <v>1133</v>
      </c>
      <c r="B674" s="114"/>
      <c r="C674" s="113" t="s">
        <v>97</v>
      </c>
      <c r="D674" s="221" t="s">
        <v>517</v>
      </c>
      <c r="E674" s="209">
        <v>3</v>
      </c>
      <c r="F674" s="209"/>
      <c r="G674" s="111">
        <f t="shared" si="25"/>
        <v>0</v>
      </c>
      <c r="H674" s="131"/>
    </row>
    <row r="675" spans="1:8" s="163" customFormat="1" ht="12.75" customHeight="1" x14ac:dyDescent="0.25">
      <c r="A675" s="489" t="s">
        <v>1134</v>
      </c>
      <c r="B675" s="114"/>
      <c r="C675" s="113" t="s">
        <v>97</v>
      </c>
      <c r="D675" s="221" t="s">
        <v>518</v>
      </c>
      <c r="E675" s="209">
        <v>100</v>
      </c>
      <c r="F675" s="209"/>
      <c r="G675" s="111">
        <f t="shared" si="25"/>
        <v>0</v>
      </c>
      <c r="H675" s="131"/>
    </row>
    <row r="676" spans="1:8" s="163" customFormat="1" ht="12.75" customHeight="1" x14ac:dyDescent="0.25">
      <c r="A676" s="489" t="s">
        <v>1135</v>
      </c>
      <c r="B676" s="114"/>
      <c r="C676" s="113" t="s">
        <v>97</v>
      </c>
      <c r="D676" s="221" t="s">
        <v>519</v>
      </c>
      <c r="E676" s="209">
        <v>2</v>
      </c>
      <c r="F676" s="209"/>
      <c r="G676" s="111">
        <f t="shared" si="25"/>
        <v>0</v>
      </c>
      <c r="H676" s="131"/>
    </row>
    <row r="677" spans="1:8" s="163" customFormat="1" ht="12.75" customHeight="1" x14ac:dyDescent="0.25">
      <c r="A677" s="489" t="s">
        <v>1136</v>
      </c>
      <c r="B677" s="114"/>
      <c r="C677" s="113" t="s">
        <v>97</v>
      </c>
      <c r="D677" s="221" t="s">
        <v>520</v>
      </c>
      <c r="E677" s="209">
        <v>2</v>
      </c>
      <c r="F677" s="209"/>
      <c r="G677" s="111">
        <f t="shared" si="25"/>
        <v>0</v>
      </c>
      <c r="H677" s="131"/>
    </row>
    <row r="678" spans="1:8" s="163" customFormat="1" ht="12.75" customHeight="1" x14ac:dyDescent="0.25">
      <c r="A678" s="489" t="s">
        <v>1137</v>
      </c>
      <c r="B678" s="114"/>
      <c r="C678" s="113" t="s">
        <v>97</v>
      </c>
      <c r="D678" s="221" t="s">
        <v>452</v>
      </c>
      <c r="E678" s="209">
        <v>15</v>
      </c>
      <c r="F678" s="209"/>
      <c r="G678" s="111">
        <f t="shared" si="25"/>
        <v>0</v>
      </c>
      <c r="H678" s="131"/>
    </row>
    <row r="679" spans="1:8" s="163" customFormat="1" ht="12.75" customHeight="1" x14ac:dyDescent="0.25">
      <c r="A679" s="489" t="s">
        <v>1138</v>
      </c>
      <c r="B679" s="114"/>
      <c r="C679" s="113" t="s">
        <v>97</v>
      </c>
      <c r="D679" s="221" t="s">
        <v>455</v>
      </c>
      <c r="E679" s="209">
        <v>1</v>
      </c>
      <c r="F679" s="209"/>
      <c r="G679" s="111">
        <f t="shared" si="25"/>
        <v>0</v>
      </c>
      <c r="H679" s="131"/>
    </row>
    <row r="680" spans="1:8" s="163" customFormat="1" ht="12.75" customHeight="1" x14ac:dyDescent="0.25">
      <c r="A680" s="489" t="s">
        <v>1139</v>
      </c>
      <c r="B680" s="114"/>
      <c r="C680" s="113" t="s">
        <v>97</v>
      </c>
      <c r="D680" s="221" t="s">
        <v>521</v>
      </c>
      <c r="E680" s="209">
        <v>20</v>
      </c>
      <c r="F680" s="209"/>
      <c r="G680" s="111">
        <f t="shared" si="25"/>
        <v>0</v>
      </c>
      <c r="H680" s="131"/>
    </row>
    <row r="681" spans="1:8" s="163" customFormat="1" ht="12.75" customHeight="1" x14ac:dyDescent="0.25">
      <c r="A681" s="489" t="s">
        <v>1140</v>
      </c>
      <c r="B681" s="114"/>
      <c r="C681" s="113" t="s">
        <v>97</v>
      </c>
      <c r="D681" s="221" t="s">
        <v>522</v>
      </c>
      <c r="E681" s="209">
        <v>15</v>
      </c>
      <c r="F681" s="209"/>
      <c r="G681" s="111">
        <f t="shared" si="25"/>
        <v>0</v>
      </c>
      <c r="H681" s="131"/>
    </row>
    <row r="682" spans="1:8" s="163" customFormat="1" ht="12.75" customHeight="1" x14ac:dyDescent="0.25">
      <c r="A682" s="489" t="s">
        <v>1141</v>
      </c>
      <c r="B682" s="114"/>
      <c r="C682" s="113" t="s">
        <v>97</v>
      </c>
      <c r="D682" s="221" t="s">
        <v>523</v>
      </c>
      <c r="E682" s="209">
        <v>2</v>
      </c>
      <c r="F682" s="209"/>
      <c r="G682" s="111">
        <f t="shared" si="25"/>
        <v>0</v>
      </c>
      <c r="H682" s="131"/>
    </row>
    <row r="683" spans="1:8" s="163" customFormat="1" ht="12.75" customHeight="1" x14ac:dyDescent="0.25">
      <c r="A683" s="489" t="s">
        <v>1142</v>
      </c>
      <c r="B683" s="114"/>
      <c r="C683" s="113" t="s">
        <v>97</v>
      </c>
      <c r="D683" s="221" t="s">
        <v>524</v>
      </c>
      <c r="E683" s="209">
        <v>2</v>
      </c>
      <c r="F683" s="209"/>
      <c r="G683" s="111">
        <f t="shared" si="25"/>
        <v>0</v>
      </c>
      <c r="H683" s="131"/>
    </row>
    <row r="684" spans="1:8" s="163" customFormat="1" ht="12.75" customHeight="1" x14ac:dyDescent="0.25">
      <c r="A684" s="489" t="s">
        <v>1143</v>
      </c>
      <c r="B684" s="114"/>
      <c r="C684" s="113" t="s">
        <v>97</v>
      </c>
      <c r="D684" s="221" t="s">
        <v>525</v>
      </c>
      <c r="E684" s="209">
        <v>60</v>
      </c>
      <c r="F684" s="209"/>
      <c r="G684" s="111">
        <f t="shared" si="25"/>
        <v>0</v>
      </c>
      <c r="H684" s="131"/>
    </row>
    <row r="685" spans="1:8" s="163" customFormat="1" ht="12.75" customHeight="1" x14ac:dyDescent="0.25">
      <c r="A685" s="489" t="s">
        <v>1144</v>
      </c>
      <c r="B685" s="114"/>
      <c r="C685" s="113" t="s">
        <v>97</v>
      </c>
      <c r="D685" s="221" t="s">
        <v>526</v>
      </c>
      <c r="E685" s="209">
        <v>12</v>
      </c>
      <c r="F685" s="209"/>
      <c r="G685" s="111">
        <f t="shared" si="25"/>
        <v>0</v>
      </c>
      <c r="H685" s="131"/>
    </row>
    <row r="686" spans="1:8" s="163" customFormat="1" ht="12.75" customHeight="1" x14ac:dyDescent="0.25">
      <c r="A686" s="489" t="s">
        <v>1145</v>
      </c>
      <c r="B686" s="114"/>
      <c r="C686" s="113" t="s">
        <v>97</v>
      </c>
      <c r="D686" s="221" t="s">
        <v>527</v>
      </c>
      <c r="E686" s="209">
        <v>8</v>
      </c>
      <c r="F686" s="209"/>
      <c r="G686" s="111">
        <f t="shared" si="25"/>
        <v>0</v>
      </c>
      <c r="H686" s="131"/>
    </row>
    <row r="687" spans="1:8" s="163" customFormat="1" ht="12.75" customHeight="1" x14ac:dyDescent="0.25">
      <c r="A687" s="489" t="s">
        <v>1146</v>
      </c>
      <c r="B687" s="114"/>
      <c r="C687" s="113" t="s">
        <v>97</v>
      </c>
      <c r="D687" s="221" t="s">
        <v>528</v>
      </c>
      <c r="E687" s="209">
        <v>4</v>
      </c>
      <c r="F687" s="209"/>
      <c r="G687" s="111">
        <f t="shared" si="25"/>
        <v>0</v>
      </c>
      <c r="H687" s="131"/>
    </row>
    <row r="688" spans="1:8" s="163" customFormat="1" ht="12.75" customHeight="1" x14ac:dyDescent="0.25">
      <c r="A688" s="489" t="s">
        <v>1147</v>
      </c>
      <c r="B688" s="114"/>
      <c r="C688" s="113" t="s">
        <v>97</v>
      </c>
      <c r="D688" s="221" t="s">
        <v>529</v>
      </c>
      <c r="E688" s="209">
        <v>1</v>
      </c>
      <c r="F688" s="209"/>
      <c r="G688" s="111">
        <f t="shared" si="25"/>
        <v>0</v>
      </c>
      <c r="H688" s="131"/>
    </row>
    <row r="689" spans="1:8" s="163" customFormat="1" ht="12.75" customHeight="1" x14ac:dyDescent="0.25">
      <c r="A689" s="489" t="s">
        <v>1148</v>
      </c>
      <c r="B689" s="114"/>
      <c r="C689" s="113" t="s">
        <v>56</v>
      </c>
      <c r="D689" s="221" t="s">
        <v>530</v>
      </c>
      <c r="E689" s="209">
        <v>72</v>
      </c>
      <c r="F689" s="209"/>
      <c r="G689" s="111">
        <f t="shared" si="25"/>
        <v>0</v>
      </c>
      <c r="H689" s="131"/>
    </row>
    <row r="690" spans="1:8" s="163" customFormat="1" ht="12.75" customHeight="1" x14ac:dyDescent="0.25">
      <c r="A690" s="489" t="s">
        <v>1149</v>
      </c>
      <c r="B690" s="114"/>
      <c r="C690" s="113" t="s">
        <v>56</v>
      </c>
      <c r="D690" s="221" t="s">
        <v>531</v>
      </c>
      <c r="E690" s="209">
        <v>12</v>
      </c>
      <c r="F690" s="209"/>
      <c r="G690" s="111">
        <f t="shared" si="25"/>
        <v>0</v>
      </c>
      <c r="H690" s="131"/>
    </row>
    <row r="691" spans="1:8" s="163" customFormat="1" ht="12.75" customHeight="1" x14ac:dyDescent="0.25">
      <c r="A691" s="489" t="s">
        <v>1150</v>
      </c>
      <c r="B691" s="114"/>
      <c r="C691" s="113" t="s">
        <v>56</v>
      </c>
      <c r="D691" s="221" t="s">
        <v>532</v>
      </c>
      <c r="E691" s="209">
        <v>21</v>
      </c>
      <c r="F691" s="209"/>
      <c r="G691" s="111">
        <f t="shared" si="25"/>
        <v>0</v>
      </c>
      <c r="H691" s="131"/>
    </row>
    <row r="692" spans="1:8" s="163" customFormat="1" ht="12.75" customHeight="1" x14ac:dyDescent="0.25">
      <c r="A692" s="489" t="s">
        <v>1151</v>
      </c>
      <c r="B692" s="114"/>
      <c r="C692" s="113" t="s">
        <v>56</v>
      </c>
      <c r="D692" s="221" t="s">
        <v>533</v>
      </c>
      <c r="E692" s="209">
        <v>2</v>
      </c>
      <c r="F692" s="209"/>
      <c r="G692" s="111">
        <f t="shared" si="25"/>
        <v>0</v>
      </c>
      <c r="H692" s="131"/>
    </row>
    <row r="693" spans="1:8" s="163" customFormat="1" ht="12.75" customHeight="1" x14ac:dyDescent="0.25">
      <c r="A693" s="489" t="s">
        <v>1152</v>
      </c>
      <c r="B693" s="114"/>
      <c r="C693" s="113" t="s">
        <v>64</v>
      </c>
      <c r="D693" s="221" t="s">
        <v>534</v>
      </c>
      <c r="E693" s="209">
        <v>10</v>
      </c>
      <c r="F693" s="209"/>
      <c r="G693" s="111">
        <f t="shared" si="25"/>
        <v>0</v>
      </c>
      <c r="H693" s="131"/>
    </row>
    <row r="694" spans="1:8" s="163" customFormat="1" ht="12.75" customHeight="1" x14ac:dyDescent="0.25">
      <c r="A694" s="489" t="s">
        <v>1153</v>
      </c>
      <c r="B694" s="114"/>
      <c r="C694" s="113" t="s">
        <v>97</v>
      </c>
      <c r="D694" s="221" t="s">
        <v>384</v>
      </c>
      <c r="E694" s="209">
        <v>2</v>
      </c>
      <c r="F694" s="209"/>
      <c r="G694" s="111">
        <f t="shared" si="25"/>
        <v>0</v>
      </c>
      <c r="H694" s="131"/>
    </row>
    <row r="695" spans="1:8" s="163" customFormat="1" ht="12.75" customHeight="1" x14ac:dyDescent="0.25">
      <c r="A695" s="489" t="s">
        <v>1154</v>
      </c>
      <c r="B695" s="114"/>
      <c r="C695" s="113" t="s">
        <v>56</v>
      </c>
      <c r="D695" s="221" t="s">
        <v>385</v>
      </c>
      <c r="E695" s="209">
        <v>20</v>
      </c>
      <c r="F695" s="209"/>
      <c r="G695" s="111">
        <f t="shared" si="25"/>
        <v>0</v>
      </c>
      <c r="H695" s="131"/>
    </row>
    <row r="696" spans="1:8" s="163" customFormat="1" ht="12.75" customHeight="1" x14ac:dyDescent="0.25">
      <c r="A696" s="489" t="s">
        <v>1155</v>
      </c>
      <c r="B696" s="114"/>
      <c r="C696" s="113" t="s">
        <v>97</v>
      </c>
      <c r="D696" s="221" t="s">
        <v>535</v>
      </c>
      <c r="E696" s="209">
        <v>80</v>
      </c>
      <c r="F696" s="209"/>
      <c r="G696" s="111">
        <f t="shared" si="25"/>
        <v>0</v>
      </c>
      <c r="H696" s="131"/>
    </row>
    <row r="697" spans="1:8" s="163" customFormat="1" ht="12.75" customHeight="1" x14ac:dyDescent="0.25">
      <c r="A697" s="489" t="s">
        <v>1156</v>
      </c>
      <c r="B697" s="114"/>
      <c r="C697" s="113" t="s">
        <v>97</v>
      </c>
      <c r="D697" s="221" t="s">
        <v>536</v>
      </c>
      <c r="E697" s="209">
        <v>50</v>
      </c>
      <c r="F697" s="209"/>
      <c r="G697" s="111">
        <f t="shared" si="25"/>
        <v>0</v>
      </c>
      <c r="H697" s="131"/>
    </row>
    <row r="698" spans="1:8" s="163" customFormat="1" ht="12.75" customHeight="1" x14ac:dyDescent="0.25">
      <c r="A698" s="489" t="s">
        <v>1157</v>
      </c>
      <c r="B698" s="114"/>
      <c r="C698" s="113" t="s">
        <v>97</v>
      </c>
      <c r="D698" s="221" t="s">
        <v>537</v>
      </c>
      <c r="E698" s="209">
        <v>20</v>
      </c>
      <c r="F698" s="209"/>
      <c r="G698" s="111">
        <f t="shared" si="25"/>
        <v>0</v>
      </c>
      <c r="H698" s="131"/>
    </row>
    <row r="699" spans="1:8" s="163" customFormat="1" ht="12.75" customHeight="1" x14ac:dyDescent="0.25">
      <c r="A699" s="489" t="s">
        <v>1158</v>
      </c>
      <c r="B699" s="114"/>
      <c r="C699" s="113" t="s">
        <v>97</v>
      </c>
      <c r="D699" s="221" t="s">
        <v>538</v>
      </c>
      <c r="E699" s="209">
        <v>16</v>
      </c>
      <c r="F699" s="209"/>
      <c r="G699" s="111">
        <f t="shared" si="25"/>
        <v>0</v>
      </c>
      <c r="H699" s="131"/>
    </row>
    <row r="700" spans="1:8" s="163" customFormat="1" ht="12.75" customHeight="1" x14ac:dyDescent="0.25">
      <c r="A700" s="489" t="s">
        <v>1159</v>
      </c>
      <c r="B700" s="114"/>
      <c r="C700" s="113" t="s">
        <v>97</v>
      </c>
      <c r="D700" s="414" t="s">
        <v>539</v>
      </c>
      <c r="E700" s="435">
        <v>4</v>
      </c>
      <c r="F700" s="435"/>
      <c r="G700" s="111">
        <f t="shared" si="25"/>
        <v>0</v>
      </c>
      <c r="H700" s="131"/>
    </row>
    <row r="701" spans="1:8" s="163" customFormat="1" ht="13.5" customHeight="1" x14ac:dyDescent="0.25">
      <c r="A701" s="489" t="s">
        <v>1160</v>
      </c>
      <c r="B701" s="114"/>
      <c r="C701" s="113" t="s">
        <v>97</v>
      </c>
      <c r="D701" s="295" t="s">
        <v>540</v>
      </c>
      <c r="E701" s="435">
        <v>16</v>
      </c>
      <c r="F701" s="435"/>
      <c r="G701" s="111">
        <f t="shared" si="25"/>
        <v>0</v>
      </c>
      <c r="H701" s="131"/>
    </row>
    <row r="702" spans="1:8" s="163" customFormat="1" ht="13.5" customHeight="1" x14ac:dyDescent="0.25">
      <c r="A702" s="489" t="s">
        <v>1161</v>
      </c>
      <c r="B702" s="114"/>
      <c r="C702" s="113" t="s">
        <v>97</v>
      </c>
      <c r="D702" s="295" t="s">
        <v>541</v>
      </c>
      <c r="E702" s="435">
        <v>25</v>
      </c>
      <c r="F702" s="435"/>
      <c r="G702" s="111">
        <f t="shared" si="25"/>
        <v>0</v>
      </c>
      <c r="H702" s="131"/>
    </row>
    <row r="703" spans="1:8" s="163" customFormat="1" ht="13.5" customHeight="1" x14ac:dyDescent="0.25">
      <c r="A703" s="489" t="s">
        <v>1162</v>
      </c>
      <c r="B703" s="114"/>
      <c r="C703" s="113"/>
      <c r="D703" s="295" t="s">
        <v>542</v>
      </c>
      <c r="E703" s="435">
        <v>80</v>
      </c>
      <c r="F703" s="435"/>
      <c r="G703" s="111">
        <f t="shared" si="25"/>
        <v>0</v>
      </c>
      <c r="H703" s="131"/>
    </row>
    <row r="704" spans="1:8" s="163" customFormat="1" ht="12.75" customHeight="1" x14ac:dyDescent="0.25">
      <c r="A704" s="489" t="s">
        <v>1163</v>
      </c>
      <c r="B704" s="114"/>
      <c r="C704" s="113" t="s">
        <v>97</v>
      </c>
      <c r="D704" s="221" t="s">
        <v>543</v>
      </c>
      <c r="E704" s="209">
        <v>5</v>
      </c>
      <c r="F704" s="209"/>
      <c r="G704" s="200">
        <f t="shared" si="25"/>
        <v>0</v>
      </c>
      <c r="H704" s="131"/>
    </row>
    <row r="705" spans="1:8" s="163" customFormat="1" ht="12.75" customHeight="1" x14ac:dyDescent="0.25">
      <c r="A705" s="489" t="s">
        <v>1164</v>
      </c>
      <c r="B705" s="114"/>
      <c r="C705" s="416" t="s">
        <v>56</v>
      </c>
      <c r="D705" s="295" t="s">
        <v>544</v>
      </c>
      <c r="E705" s="435">
        <v>90</v>
      </c>
      <c r="F705" s="435"/>
      <c r="G705" s="200">
        <f t="shared" si="25"/>
        <v>0</v>
      </c>
      <c r="H705" s="131"/>
    </row>
    <row r="706" spans="1:8" s="163" customFormat="1" ht="12.75" customHeight="1" x14ac:dyDescent="0.25">
      <c r="A706" s="489" t="s">
        <v>1165</v>
      </c>
      <c r="B706" s="114"/>
      <c r="C706" s="113" t="s">
        <v>97</v>
      </c>
      <c r="D706" s="295" t="s">
        <v>545</v>
      </c>
      <c r="E706" s="435">
        <v>8</v>
      </c>
      <c r="F706" s="435"/>
      <c r="G706" s="200">
        <f t="shared" si="25"/>
        <v>0</v>
      </c>
      <c r="H706" s="131"/>
    </row>
    <row r="707" spans="1:8" s="163" customFormat="1" ht="12.75" customHeight="1" x14ac:dyDescent="0.25">
      <c r="A707" s="489" t="s">
        <v>1166</v>
      </c>
      <c r="B707" s="114"/>
      <c r="C707" s="113" t="s">
        <v>97</v>
      </c>
      <c r="D707" s="295" t="s">
        <v>546</v>
      </c>
      <c r="E707" s="418">
        <v>25</v>
      </c>
      <c r="F707" s="418"/>
      <c r="G707" s="111">
        <f t="shared" si="25"/>
        <v>0</v>
      </c>
      <c r="H707" s="131"/>
    </row>
    <row r="708" spans="1:8" s="163" customFormat="1" ht="12.75" customHeight="1" x14ac:dyDescent="0.25">
      <c r="A708" s="489" t="s">
        <v>1167</v>
      </c>
      <c r="B708" s="114"/>
      <c r="C708" s="113" t="s">
        <v>97</v>
      </c>
      <c r="D708" s="295" t="s">
        <v>547</v>
      </c>
      <c r="E708" s="418">
        <v>20</v>
      </c>
      <c r="F708" s="418"/>
      <c r="G708" s="111">
        <f t="shared" si="25"/>
        <v>0</v>
      </c>
      <c r="H708" s="131"/>
    </row>
    <row r="709" spans="1:8" s="163" customFormat="1" ht="12.75" customHeight="1" x14ac:dyDescent="0.25">
      <c r="A709" s="453"/>
      <c r="B709" s="134"/>
      <c r="C709" s="135"/>
      <c r="D709" s="550" t="s">
        <v>112</v>
      </c>
      <c r="E709" s="551"/>
      <c r="F709" s="552"/>
      <c r="G709" s="136">
        <f>SUM(G660:G708)</f>
        <v>0</v>
      </c>
      <c r="H709" s="131"/>
    </row>
    <row r="710" spans="1:8" s="163" customFormat="1" ht="17.25" customHeight="1" x14ac:dyDescent="0.25">
      <c r="A710" s="426">
        <v>35</v>
      </c>
      <c r="B710" s="549" t="s">
        <v>625</v>
      </c>
      <c r="C710" s="521"/>
      <c r="D710" s="521"/>
      <c r="E710" s="521"/>
      <c r="F710" s="521"/>
      <c r="G710" s="522"/>
      <c r="H710" s="131"/>
    </row>
    <row r="711" spans="1:8" s="163" customFormat="1" ht="12.75" customHeight="1" x14ac:dyDescent="0.25">
      <c r="A711" s="490" t="s">
        <v>1168</v>
      </c>
      <c r="B711" s="114"/>
      <c r="C711" s="113" t="s">
        <v>97</v>
      </c>
      <c r="D711" s="488" t="s">
        <v>470</v>
      </c>
      <c r="E711" s="160">
        <v>1</v>
      </c>
      <c r="F711" s="209"/>
      <c r="G711" s="402">
        <f>E711*F711</f>
        <v>0</v>
      </c>
      <c r="H711" s="130"/>
    </row>
    <row r="712" spans="1:8" s="163" customFormat="1" ht="12.75" customHeight="1" x14ac:dyDescent="0.25">
      <c r="A712" s="490" t="s">
        <v>1169</v>
      </c>
      <c r="B712" s="114"/>
      <c r="C712" s="113" t="s">
        <v>97</v>
      </c>
      <c r="D712" s="488" t="s">
        <v>472</v>
      </c>
      <c r="E712" s="160">
        <v>1</v>
      </c>
      <c r="F712" s="209"/>
      <c r="G712" s="200">
        <f>F712*E712</f>
        <v>0</v>
      </c>
      <c r="H712" s="131"/>
    </row>
    <row r="713" spans="1:8" s="163" customFormat="1" ht="12.75" customHeight="1" x14ac:dyDescent="0.25">
      <c r="A713" s="490" t="s">
        <v>1170</v>
      </c>
      <c r="B713" s="114"/>
      <c r="C713" s="113" t="s">
        <v>97</v>
      </c>
      <c r="D713" s="488" t="s">
        <v>475</v>
      </c>
      <c r="E713" s="209">
        <v>16</v>
      </c>
      <c r="F713" s="209"/>
      <c r="G713" s="402">
        <f>F713*E713</f>
        <v>0</v>
      </c>
      <c r="H713" s="131"/>
    </row>
    <row r="714" spans="1:8" s="163" customFormat="1" ht="13.5" customHeight="1" x14ac:dyDescent="0.25">
      <c r="A714" s="490" t="s">
        <v>1171</v>
      </c>
      <c r="B714" s="114"/>
      <c r="C714" s="113" t="s">
        <v>97</v>
      </c>
      <c r="D714" s="488" t="s">
        <v>479</v>
      </c>
      <c r="E714" s="435">
        <v>100</v>
      </c>
      <c r="F714" s="435"/>
      <c r="G714" s="200">
        <f>F714*E714</f>
        <v>0</v>
      </c>
      <c r="H714" s="131"/>
    </row>
    <row r="715" spans="1:8" s="163" customFormat="1" ht="12.75" customHeight="1" x14ac:dyDescent="0.25">
      <c r="A715" s="490" t="s">
        <v>1172</v>
      </c>
      <c r="B715" s="114"/>
      <c r="C715" s="113" t="s">
        <v>97</v>
      </c>
      <c r="D715" s="304" t="s">
        <v>314</v>
      </c>
      <c r="E715" s="401">
        <v>6</v>
      </c>
      <c r="F715" s="263"/>
      <c r="G715" s="200">
        <f>F715*E715</f>
        <v>0</v>
      </c>
      <c r="H715" s="176"/>
    </row>
    <row r="716" spans="1:8" s="163" customFormat="1" ht="12.75" customHeight="1" x14ac:dyDescent="0.25">
      <c r="A716" s="490" t="s">
        <v>1173</v>
      </c>
      <c r="B716" s="114"/>
      <c r="C716" s="113" t="s">
        <v>56</v>
      </c>
      <c r="D716" s="304" t="s">
        <v>558</v>
      </c>
      <c r="E716" s="160">
        <v>30</v>
      </c>
      <c r="F716" s="209"/>
      <c r="G716" s="402">
        <f>E716*F716</f>
        <v>0</v>
      </c>
      <c r="H716" s="130"/>
    </row>
    <row r="717" spans="1:8" s="163" customFormat="1" ht="12.75" customHeight="1" x14ac:dyDescent="0.25">
      <c r="A717" s="490" t="s">
        <v>1174</v>
      </c>
      <c r="B717" s="114"/>
      <c r="C717" s="113" t="s">
        <v>56</v>
      </c>
      <c r="D717" s="295" t="s">
        <v>559</v>
      </c>
      <c r="E717" s="209">
        <v>10</v>
      </c>
      <c r="F717" s="209"/>
      <c r="G717" s="402">
        <f>E717*F717</f>
        <v>0</v>
      </c>
      <c r="H717" s="131"/>
    </row>
    <row r="718" spans="1:8" s="163" customFormat="1" ht="12.75" customHeight="1" x14ac:dyDescent="0.25">
      <c r="A718" s="490" t="s">
        <v>1175</v>
      </c>
      <c r="B718" s="114"/>
      <c r="C718" s="113" t="s">
        <v>56</v>
      </c>
      <c r="D718" s="295" t="s">
        <v>560</v>
      </c>
      <c r="E718" s="209">
        <v>400</v>
      </c>
      <c r="F718" s="209"/>
      <c r="G718" s="402">
        <f t="shared" ref="G718:G730" si="26">F718*E718</f>
        <v>0</v>
      </c>
      <c r="H718" s="131"/>
    </row>
    <row r="719" spans="1:8" s="163" customFormat="1" ht="12.75" customHeight="1" x14ac:dyDescent="0.25">
      <c r="A719" s="490" t="s">
        <v>1176</v>
      </c>
      <c r="B719" s="114"/>
      <c r="C719" s="113" t="s">
        <v>97</v>
      </c>
      <c r="D719" s="295" t="s">
        <v>561</v>
      </c>
      <c r="E719" s="209">
        <v>6</v>
      </c>
      <c r="F719" s="209"/>
      <c r="G719" s="402">
        <f t="shared" si="26"/>
        <v>0</v>
      </c>
      <c r="H719" s="131"/>
    </row>
    <row r="720" spans="1:8" s="163" customFormat="1" ht="14.25" customHeight="1" x14ac:dyDescent="0.25">
      <c r="A720" s="490" t="s">
        <v>1177</v>
      </c>
      <c r="B720" s="114"/>
      <c r="C720" s="113" t="s">
        <v>97</v>
      </c>
      <c r="D720" s="295" t="s">
        <v>562</v>
      </c>
      <c r="E720" s="209">
        <v>6</v>
      </c>
      <c r="F720" s="209"/>
      <c r="G720" s="402">
        <f t="shared" si="26"/>
        <v>0</v>
      </c>
      <c r="H720" s="131"/>
    </row>
    <row r="721" spans="1:8" s="163" customFormat="1" ht="12.75" customHeight="1" x14ac:dyDescent="0.25">
      <c r="A721" s="490" t="s">
        <v>1178</v>
      </c>
      <c r="B721" s="114"/>
      <c r="C721" s="113" t="s">
        <v>97</v>
      </c>
      <c r="D721" s="221" t="s">
        <v>563</v>
      </c>
      <c r="E721" s="209">
        <v>10</v>
      </c>
      <c r="F721" s="209"/>
      <c r="G721" s="402">
        <f t="shared" si="26"/>
        <v>0</v>
      </c>
      <c r="H721" s="131"/>
    </row>
    <row r="722" spans="1:8" s="163" customFormat="1" ht="12.75" customHeight="1" x14ac:dyDescent="0.25">
      <c r="A722" s="490" t="s">
        <v>1179</v>
      </c>
      <c r="B722" s="114"/>
      <c r="C722" s="113" t="s">
        <v>97</v>
      </c>
      <c r="D722" s="221" t="s">
        <v>564</v>
      </c>
      <c r="E722" s="209">
        <v>6</v>
      </c>
      <c r="F722" s="209"/>
      <c r="G722" s="402">
        <f t="shared" si="26"/>
        <v>0</v>
      </c>
      <c r="H722" s="131"/>
    </row>
    <row r="723" spans="1:8" s="163" customFormat="1" ht="12.75" customHeight="1" x14ac:dyDescent="0.25">
      <c r="A723" s="490" t="s">
        <v>1180</v>
      </c>
      <c r="B723" s="114"/>
      <c r="C723" s="113" t="s">
        <v>97</v>
      </c>
      <c r="D723" s="221" t="s">
        <v>566</v>
      </c>
      <c r="E723" s="209">
        <v>2</v>
      </c>
      <c r="F723" s="209"/>
      <c r="G723" s="402">
        <f t="shared" si="26"/>
        <v>0</v>
      </c>
      <c r="H723" s="131"/>
    </row>
    <row r="724" spans="1:8" s="163" customFormat="1" ht="12.75" customHeight="1" x14ac:dyDescent="0.25">
      <c r="A724" s="490" t="s">
        <v>1181</v>
      </c>
      <c r="B724" s="114"/>
      <c r="C724" s="113" t="s">
        <v>97</v>
      </c>
      <c r="D724" s="369" t="s">
        <v>568</v>
      </c>
      <c r="E724" s="209">
        <v>2</v>
      </c>
      <c r="F724" s="209"/>
      <c r="G724" s="402">
        <f t="shared" si="26"/>
        <v>0</v>
      </c>
      <c r="H724" s="131"/>
    </row>
    <row r="725" spans="1:8" s="163" customFormat="1" ht="12.75" customHeight="1" x14ac:dyDescent="0.25">
      <c r="A725" s="490" t="s">
        <v>1182</v>
      </c>
      <c r="B725" s="114"/>
      <c r="C725" s="113" t="s">
        <v>97</v>
      </c>
      <c r="D725" s="369" t="s">
        <v>570</v>
      </c>
      <c r="E725" s="209">
        <v>1</v>
      </c>
      <c r="F725" s="209"/>
      <c r="G725" s="402">
        <f t="shared" si="26"/>
        <v>0</v>
      </c>
      <c r="H725" s="131"/>
    </row>
    <row r="726" spans="1:8" s="163" customFormat="1" ht="12.75" customHeight="1" x14ac:dyDescent="0.25">
      <c r="A726" s="490" t="s">
        <v>1183</v>
      </c>
      <c r="B726" s="114"/>
      <c r="C726" s="113" t="s">
        <v>97</v>
      </c>
      <c r="D726" s="369" t="s">
        <v>572</v>
      </c>
      <c r="E726" s="209">
        <v>200</v>
      </c>
      <c r="F726" s="209"/>
      <c r="G726" s="402">
        <f t="shared" si="26"/>
        <v>0</v>
      </c>
      <c r="H726" s="131"/>
    </row>
    <row r="727" spans="1:8" s="163" customFormat="1" ht="12.75" customHeight="1" x14ac:dyDescent="0.25">
      <c r="A727" s="490" t="s">
        <v>1184</v>
      </c>
      <c r="B727" s="114"/>
      <c r="C727" s="113" t="s">
        <v>97</v>
      </c>
      <c r="D727" s="369" t="s">
        <v>574</v>
      </c>
      <c r="E727" s="209">
        <v>6</v>
      </c>
      <c r="F727" s="209"/>
      <c r="G727" s="402">
        <f t="shared" si="26"/>
        <v>0</v>
      </c>
      <c r="H727" s="131"/>
    </row>
    <row r="728" spans="1:8" s="163" customFormat="1" ht="12.75" customHeight="1" x14ac:dyDescent="0.25">
      <c r="A728" s="490" t="s">
        <v>1185</v>
      </c>
      <c r="B728" s="114"/>
      <c r="C728" s="113" t="s">
        <v>97</v>
      </c>
      <c r="D728" s="238" t="s">
        <v>576</v>
      </c>
      <c r="E728" s="229">
        <v>25</v>
      </c>
      <c r="F728" s="229"/>
      <c r="G728" s="402">
        <f t="shared" si="26"/>
        <v>0</v>
      </c>
      <c r="H728" s="131"/>
    </row>
    <row r="729" spans="1:8" s="163" customFormat="1" ht="12.75" customHeight="1" x14ac:dyDescent="0.25">
      <c r="A729" s="490" t="s">
        <v>1186</v>
      </c>
      <c r="B729" s="114"/>
      <c r="C729" s="113" t="s">
        <v>97</v>
      </c>
      <c r="D729" s="238" t="s">
        <v>577</v>
      </c>
      <c r="E729" s="229">
        <v>1</v>
      </c>
      <c r="F729" s="229"/>
      <c r="G729" s="402">
        <f t="shared" si="26"/>
        <v>0</v>
      </c>
      <c r="H729" s="131"/>
    </row>
    <row r="730" spans="1:8" s="163" customFormat="1" ht="12.75" customHeight="1" x14ac:dyDescent="0.25">
      <c r="A730" s="490" t="s">
        <v>1187</v>
      </c>
      <c r="B730" s="114"/>
      <c r="C730" s="113" t="s">
        <v>97</v>
      </c>
      <c r="D730" s="227" t="s">
        <v>578</v>
      </c>
      <c r="E730" s="229">
        <v>200</v>
      </c>
      <c r="F730" s="229"/>
      <c r="G730" s="111">
        <f t="shared" si="26"/>
        <v>0</v>
      </c>
      <c r="H730" s="131"/>
    </row>
    <row r="731" spans="1:8" s="163" customFormat="1" ht="12.75" customHeight="1" x14ac:dyDescent="0.25">
      <c r="A731" s="453"/>
      <c r="B731" s="249"/>
      <c r="C731" s="250"/>
      <c r="D731" s="533" t="s">
        <v>112</v>
      </c>
      <c r="E731" s="534"/>
      <c r="F731" s="535"/>
      <c r="G731" s="439">
        <f>SUM(G711:G730)</f>
        <v>0</v>
      </c>
      <c r="H731" s="131"/>
    </row>
    <row r="732" spans="1:8" s="163" customFormat="1" ht="17.25" customHeight="1" x14ac:dyDescent="0.25">
      <c r="A732" s="440">
        <v>36</v>
      </c>
      <c r="B732" s="549" t="s">
        <v>612</v>
      </c>
      <c r="C732" s="521"/>
      <c r="D732" s="521"/>
      <c r="E732" s="521"/>
      <c r="F732" s="521"/>
      <c r="G732" s="522"/>
      <c r="H732" s="131"/>
    </row>
    <row r="733" spans="1:8" s="163" customFormat="1" ht="12.75" customHeight="1" x14ac:dyDescent="0.25">
      <c r="A733" s="490" t="s">
        <v>1188</v>
      </c>
      <c r="B733" s="114"/>
      <c r="C733" s="113" t="s">
        <v>48</v>
      </c>
      <c r="D733" s="221" t="s">
        <v>580</v>
      </c>
      <c r="E733" s="209">
        <v>1006.1</v>
      </c>
      <c r="F733" s="209"/>
      <c r="G733" s="402">
        <f>E733*F733</f>
        <v>0</v>
      </c>
      <c r="H733" s="176"/>
    </row>
    <row r="734" spans="1:8" s="163" customFormat="1" ht="12.75" customHeight="1" x14ac:dyDescent="0.25">
      <c r="A734" s="490" t="s">
        <v>1189</v>
      </c>
      <c r="B734" s="114"/>
      <c r="C734" s="113" t="s">
        <v>50</v>
      </c>
      <c r="D734" s="295" t="s">
        <v>581</v>
      </c>
      <c r="E734" s="331">
        <v>80</v>
      </c>
      <c r="F734" s="331"/>
      <c r="G734" s="402">
        <f>E734*F734</f>
        <v>0</v>
      </c>
      <c r="H734" s="176"/>
    </row>
    <row r="735" spans="1:8" s="163" customFormat="1" ht="12.75" customHeight="1" x14ac:dyDescent="0.25">
      <c r="A735" s="490" t="s">
        <v>1190</v>
      </c>
      <c r="B735" s="441"/>
      <c r="C735" s="113" t="s">
        <v>97</v>
      </c>
      <c r="D735" s="442" t="s">
        <v>582</v>
      </c>
      <c r="E735" s="443">
        <v>1</v>
      </c>
      <c r="F735" s="444"/>
      <c r="G735" s="402">
        <f>E735*F735</f>
        <v>0</v>
      </c>
      <c r="H735" s="176"/>
    </row>
    <row r="736" spans="1:8" s="163" customFormat="1" ht="12.75" customHeight="1" x14ac:dyDescent="0.25">
      <c r="A736" s="453"/>
      <c r="B736" s="249"/>
      <c r="C736" s="250"/>
      <c r="D736" s="533" t="s">
        <v>112</v>
      </c>
      <c r="E736" s="534"/>
      <c r="F736" s="535"/>
      <c r="G736" s="439">
        <f>SUM(G733:G735)</f>
        <v>0</v>
      </c>
      <c r="H736" s="131"/>
    </row>
    <row r="737" spans="1:8" s="163" customFormat="1" ht="12.75" customHeight="1" x14ac:dyDescent="0.25">
      <c r="A737" s="426">
        <v>37</v>
      </c>
      <c r="B737" s="549" t="s">
        <v>626</v>
      </c>
      <c r="C737" s="521"/>
      <c r="D737" s="521"/>
      <c r="E737" s="521"/>
      <c r="F737" s="521"/>
      <c r="G737" s="522"/>
      <c r="H737" s="131"/>
    </row>
    <row r="738" spans="1:8" s="163" customFormat="1" ht="12.75" customHeight="1" x14ac:dyDescent="0.25">
      <c r="A738" s="489" t="s">
        <v>1191</v>
      </c>
      <c r="B738" s="114"/>
      <c r="C738" s="113" t="s">
        <v>97</v>
      </c>
      <c r="D738" s="227" t="s">
        <v>585</v>
      </c>
      <c r="E738" s="229">
        <v>1</v>
      </c>
      <c r="F738" s="229"/>
      <c r="G738" s="111">
        <f t="shared" ref="G738:G744" si="27">F738*E738</f>
        <v>0</v>
      </c>
      <c r="H738" s="131"/>
    </row>
    <row r="739" spans="1:8" s="163" customFormat="1" ht="12.75" customHeight="1" x14ac:dyDescent="0.25">
      <c r="A739" s="489" t="s">
        <v>1192</v>
      </c>
      <c r="B739" s="114"/>
      <c r="C739" s="113" t="s">
        <v>97</v>
      </c>
      <c r="D739" s="221" t="s">
        <v>586</v>
      </c>
      <c r="E739" s="209">
        <v>1</v>
      </c>
      <c r="F739" s="209"/>
      <c r="G739" s="402">
        <f t="shared" si="27"/>
        <v>0</v>
      </c>
      <c r="H739" s="131"/>
    </row>
    <row r="740" spans="1:8" s="163" customFormat="1" ht="12.75" customHeight="1" x14ac:dyDescent="0.25">
      <c r="A740" s="489" t="s">
        <v>1193</v>
      </c>
      <c r="B740" s="114"/>
      <c r="C740" s="113" t="s">
        <v>97</v>
      </c>
      <c r="D740" s="221" t="s">
        <v>587</v>
      </c>
      <c r="E740" s="209">
        <v>1</v>
      </c>
      <c r="F740" s="209"/>
      <c r="G740" s="402">
        <f t="shared" si="27"/>
        <v>0</v>
      </c>
      <c r="H740" s="131"/>
    </row>
    <row r="741" spans="1:8" s="163" customFormat="1" ht="12.75" customHeight="1" x14ac:dyDescent="0.25">
      <c r="A741" s="489" t="s">
        <v>1194</v>
      </c>
      <c r="B741" s="114"/>
      <c r="C741" s="113" t="s">
        <v>97</v>
      </c>
      <c r="D741" s="221" t="s">
        <v>588</v>
      </c>
      <c r="E741" s="209">
        <v>1</v>
      </c>
      <c r="F741" s="209"/>
      <c r="G741" s="402">
        <f t="shared" si="27"/>
        <v>0</v>
      </c>
      <c r="H741" s="131"/>
    </row>
    <row r="742" spans="1:8" s="163" customFormat="1" ht="12.75" customHeight="1" x14ac:dyDescent="0.25">
      <c r="A742" s="489" t="s">
        <v>1195</v>
      </c>
      <c r="B742" s="114"/>
      <c r="C742" s="113" t="s">
        <v>97</v>
      </c>
      <c r="D742" s="221" t="s">
        <v>589</v>
      </c>
      <c r="E742" s="209">
        <v>16</v>
      </c>
      <c r="F742" s="209"/>
      <c r="G742" s="402">
        <f t="shared" si="27"/>
        <v>0</v>
      </c>
      <c r="H742" s="131"/>
    </row>
    <row r="743" spans="1:8" s="163" customFormat="1" ht="12.75" customHeight="1" x14ac:dyDescent="0.25">
      <c r="A743" s="489" t="s">
        <v>1196</v>
      </c>
      <c r="B743" s="114"/>
      <c r="C743" s="113" t="s">
        <v>97</v>
      </c>
      <c r="D743" s="221" t="s">
        <v>590</v>
      </c>
      <c r="E743" s="209">
        <v>2</v>
      </c>
      <c r="F743" s="209"/>
      <c r="G743" s="402">
        <f t="shared" si="27"/>
        <v>0</v>
      </c>
      <c r="H743" s="131"/>
    </row>
    <row r="744" spans="1:8" s="163" customFormat="1" ht="25.5" customHeight="1" x14ac:dyDescent="0.25">
      <c r="A744" s="489" t="s">
        <v>1197</v>
      </c>
      <c r="B744" s="445"/>
      <c r="C744" s="113" t="s">
        <v>97</v>
      </c>
      <c r="D744" s="446" t="s">
        <v>591</v>
      </c>
      <c r="E744" s="435">
        <v>2</v>
      </c>
      <c r="F744" s="435"/>
      <c r="G744" s="200">
        <f t="shared" si="27"/>
        <v>0</v>
      </c>
      <c r="H744" s="131"/>
    </row>
    <row r="745" spans="1:8" s="163" customFormat="1" ht="12.75" customHeight="1" x14ac:dyDescent="0.25">
      <c r="A745" s="453"/>
      <c r="B745" s="249"/>
      <c r="C745" s="250"/>
      <c r="D745" s="533" t="s">
        <v>112</v>
      </c>
      <c r="E745" s="534"/>
      <c r="F745" s="535"/>
      <c r="G745" s="439">
        <f>SUM(G738:G744)</f>
        <v>0</v>
      </c>
      <c r="H745" s="131"/>
    </row>
    <row r="746" spans="1:8" s="163" customFormat="1" ht="17.25" customHeight="1" x14ac:dyDescent="0.25">
      <c r="A746" s="138"/>
      <c r="B746" s="139"/>
      <c r="C746" s="139"/>
      <c r="D746" s="140" t="s">
        <v>627</v>
      </c>
      <c r="E746" s="141"/>
      <c r="F746" s="142"/>
      <c r="G746" s="143">
        <f>G736+G731+G709+G658+G638+G626+G623+G609+G605+G588+G568+G506+G474+G453+G446</f>
        <v>0</v>
      </c>
      <c r="H746" s="131"/>
    </row>
    <row r="747" spans="1:8" s="163" customFormat="1" ht="17.25" customHeight="1" x14ac:dyDescent="0.25">
      <c r="A747" s="144"/>
      <c r="B747" s="145"/>
      <c r="C747" s="145"/>
      <c r="D747" s="150" t="s">
        <v>620</v>
      </c>
      <c r="E747" s="147"/>
      <c r="F747" s="148"/>
      <c r="G747" s="149">
        <f>E747*G746</f>
        <v>0</v>
      </c>
      <c r="H747" s="131"/>
    </row>
    <row r="748" spans="1:8" s="163" customFormat="1" ht="17.25" customHeight="1" x14ac:dyDescent="0.25">
      <c r="A748" s="144"/>
      <c r="B748" s="145"/>
      <c r="C748" s="145"/>
      <c r="D748" s="150" t="s">
        <v>628</v>
      </c>
      <c r="E748" s="151"/>
      <c r="F748" s="148"/>
      <c r="G748" s="149">
        <f>G745</f>
        <v>0</v>
      </c>
      <c r="H748" s="131"/>
    </row>
    <row r="749" spans="1:8" s="163" customFormat="1" ht="17.25" customHeight="1" x14ac:dyDescent="0.25">
      <c r="A749" s="144"/>
      <c r="B749" s="145"/>
      <c r="C749" s="145"/>
      <c r="D749" s="150" t="s">
        <v>621</v>
      </c>
      <c r="E749" s="147"/>
      <c r="F749" s="148"/>
      <c r="G749" s="149">
        <f>E749*G748</f>
        <v>0</v>
      </c>
      <c r="H749" s="131"/>
    </row>
    <row r="750" spans="1:8" s="163" customFormat="1" ht="17.25" customHeight="1" x14ac:dyDescent="0.25">
      <c r="A750" s="144"/>
      <c r="B750" s="145"/>
      <c r="C750" s="145"/>
      <c r="D750" s="150" t="s">
        <v>629</v>
      </c>
      <c r="E750" s="151"/>
      <c r="F750" s="148"/>
      <c r="G750" s="149">
        <f>SUM(G746:G749)</f>
        <v>0</v>
      </c>
      <c r="H750" s="131"/>
    </row>
    <row r="751" spans="1:8" s="483" customFormat="1" ht="12.75" customHeight="1" x14ac:dyDescent="0.25">
      <c r="A751" s="477"/>
      <c r="B751" s="478"/>
      <c r="C751" s="479"/>
      <c r="D751" s="480"/>
      <c r="E751" s="480"/>
      <c r="F751" s="480"/>
      <c r="G751" s="481"/>
      <c r="H751" s="482"/>
    </row>
    <row r="752" spans="1:8" s="163" customFormat="1" ht="17.25" customHeight="1" x14ac:dyDescent="0.25">
      <c r="A752" s="144"/>
      <c r="B752" s="145"/>
      <c r="C752" s="145"/>
      <c r="D752" s="484" t="s">
        <v>630</v>
      </c>
      <c r="E752" s="151"/>
      <c r="F752" s="148"/>
      <c r="G752" s="149">
        <f>G750+G424+G97</f>
        <v>0</v>
      </c>
      <c r="H752" s="131"/>
    </row>
    <row r="753" spans="1:8" s="483" customFormat="1" ht="12.75" customHeight="1" x14ac:dyDescent="0.25">
      <c r="A753" s="477"/>
      <c r="B753" s="478"/>
      <c r="C753" s="479"/>
      <c r="D753" s="480"/>
      <c r="E753" s="480"/>
      <c r="F753" s="480"/>
      <c r="G753" s="481"/>
      <c r="H753" s="482"/>
    </row>
    <row r="754" spans="1:8" s="483" customFormat="1" ht="12.75" customHeight="1" x14ac:dyDescent="0.25">
      <c r="A754" s="477"/>
      <c r="B754" s="478"/>
      <c r="C754" s="479"/>
      <c r="D754" s="480"/>
      <c r="E754" s="480"/>
      <c r="F754" s="480"/>
      <c r="G754" s="481"/>
      <c r="H754" s="482"/>
    </row>
    <row r="755" spans="1:8" s="483" customFormat="1" ht="12.75" customHeight="1" x14ac:dyDescent="0.25">
      <c r="A755" s="477"/>
      <c r="B755" s="478"/>
      <c r="C755" s="479"/>
      <c r="D755" s="480"/>
      <c r="E755" s="480"/>
      <c r="F755" s="480"/>
      <c r="G755" s="481"/>
      <c r="H755" s="482"/>
    </row>
    <row r="756" spans="1:8" s="483" customFormat="1" ht="12.75" customHeight="1" x14ac:dyDescent="0.25">
      <c r="A756" s="477"/>
      <c r="B756" s="478"/>
      <c r="C756" s="479"/>
      <c r="D756" s="480"/>
      <c r="E756" s="480"/>
      <c r="F756" s="480"/>
      <c r="G756" s="481"/>
      <c r="H756" s="482"/>
    </row>
    <row r="757" spans="1:8" s="483" customFormat="1" ht="12.75" customHeight="1" x14ac:dyDescent="0.25">
      <c r="A757" s="477"/>
      <c r="B757" s="478"/>
      <c r="C757" s="479"/>
      <c r="D757" s="480"/>
      <c r="E757" s="480"/>
      <c r="F757" s="480"/>
      <c r="G757" s="481"/>
      <c r="H757" s="482"/>
    </row>
    <row r="758" spans="1:8" s="483" customFormat="1" ht="12.75" customHeight="1" x14ac:dyDescent="0.25">
      <c r="A758" s="477"/>
      <c r="B758" s="478"/>
      <c r="C758" s="479"/>
      <c r="D758" s="503" t="s">
        <v>0</v>
      </c>
      <c r="E758" s="499"/>
      <c r="F758" s="499"/>
      <c r="G758" s="499"/>
      <c r="H758" s="499"/>
    </row>
    <row r="759" spans="1:8" s="483" customFormat="1" ht="12.75" customHeight="1" x14ac:dyDescent="0.25">
      <c r="A759" s="477"/>
      <c r="B759" s="478"/>
      <c r="C759" s="479"/>
      <c r="D759" s="502" t="s">
        <v>1202</v>
      </c>
      <c r="E759" s="499"/>
      <c r="F759" s="499"/>
      <c r="G759" s="499"/>
      <c r="H759" s="499"/>
    </row>
    <row r="760" spans="1:8" s="483" customFormat="1" ht="12.75" customHeight="1" x14ac:dyDescent="0.25">
      <c r="A760" s="477"/>
      <c r="B760" s="478"/>
      <c r="C760" s="479"/>
      <c r="D760" s="502"/>
      <c r="E760" s="499"/>
      <c r="F760" s="499"/>
      <c r="G760" s="499"/>
      <c r="H760" s="499"/>
    </row>
    <row r="761" spans="1:8" s="483" customFormat="1" ht="12.75" customHeight="1" x14ac:dyDescent="0.25">
      <c r="A761" s="477"/>
      <c r="B761" s="478"/>
      <c r="C761" s="479"/>
      <c r="D761" s="502"/>
      <c r="E761" s="499"/>
      <c r="F761" s="499"/>
      <c r="G761" s="499"/>
      <c r="H761" s="499"/>
    </row>
    <row r="762" spans="1:8" s="483" customFormat="1" ht="12.75" customHeight="1" x14ac:dyDescent="0.25">
      <c r="A762" s="477"/>
      <c r="B762" s="478"/>
      <c r="C762" s="479"/>
      <c r="D762" s="2"/>
      <c r="E762" s="3"/>
      <c r="F762" s="3"/>
      <c r="G762" s="4"/>
      <c r="H762" s="2"/>
    </row>
    <row r="763" spans="1:8" s="483" customFormat="1" ht="12.75" customHeight="1" x14ac:dyDescent="0.25">
      <c r="A763" s="477"/>
      <c r="B763" s="478"/>
      <c r="C763" s="479"/>
      <c r="D763" s="2"/>
      <c r="E763" s="3"/>
      <c r="F763" s="3"/>
      <c r="G763" s="4"/>
      <c r="H763" s="2"/>
    </row>
    <row r="764" spans="1:8" s="483" customFormat="1" ht="12.75" customHeight="1" x14ac:dyDescent="0.25">
      <c r="A764" s="477"/>
      <c r="B764" s="478"/>
      <c r="C764" s="479"/>
      <c r="D764" s="503"/>
      <c r="E764" s="499"/>
      <c r="F764" s="499"/>
      <c r="G764" s="499"/>
      <c r="H764" s="499"/>
    </row>
    <row r="765" spans="1:8" s="483" customFormat="1" ht="12.75" customHeight="1" x14ac:dyDescent="0.25">
      <c r="A765" s="477"/>
      <c r="B765" s="478"/>
      <c r="C765" s="479"/>
      <c r="D765" s="502"/>
      <c r="E765" s="499"/>
      <c r="F765" s="499"/>
      <c r="G765" s="499"/>
      <c r="H765" s="499"/>
    </row>
    <row r="766" spans="1:8" s="483" customFormat="1" ht="12.75" customHeight="1" x14ac:dyDescent="0.25">
      <c r="A766" s="477"/>
      <c r="B766" s="478"/>
      <c r="C766" s="479"/>
      <c r="D766" s="502"/>
      <c r="E766" s="499"/>
      <c r="F766" s="499"/>
      <c r="G766" s="499"/>
      <c r="H766" s="499"/>
    </row>
    <row r="767" spans="1:8" s="483" customFormat="1" ht="12.75" customHeight="1" x14ac:dyDescent="0.25">
      <c r="A767" s="477"/>
      <c r="B767" s="478"/>
      <c r="C767" s="479"/>
      <c r="D767" s="502"/>
      <c r="E767" s="499"/>
      <c r="F767" s="499"/>
      <c r="G767" s="499"/>
      <c r="H767" s="499"/>
    </row>
    <row r="768" spans="1:8" s="483" customFormat="1" ht="12.75" customHeight="1" x14ac:dyDescent="0.25">
      <c r="A768" s="477"/>
      <c r="B768" s="478"/>
      <c r="C768" s="479"/>
      <c r="D768" s="480"/>
      <c r="E768" s="480"/>
      <c r="F768" s="480"/>
      <c r="G768" s="481"/>
      <c r="H768" s="482"/>
    </row>
    <row r="769" spans="1:8" s="483" customFormat="1" ht="12.75" customHeight="1" x14ac:dyDescent="0.25">
      <c r="A769" s="477"/>
      <c r="B769" s="478"/>
      <c r="C769" s="479"/>
      <c r="D769" s="480"/>
      <c r="E769" s="480"/>
      <c r="F769" s="480"/>
      <c r="G769" s="481"/>
      <c r="H769" s="482"/>
    </row>
    <row r="770" spans="1:8" s="483" customFormat="1" ht="12.75" customHeight="1" x14ac:dyDescent="0.25">
      <c r="A770" s="477"/>
      <c r="B770" s="478"/>
      <c r="C770" s="479"/>
      <c r="D770" s="480"/>
      <c r="E770" s="480"/>
      <c r="F770" s="480"/>
      <c r="G770" s="481"/>
      <c r="H770" s="482"/>
    </row>
    <row r="771" spans="1:8" s="483" customFormat="1" ht="12.75" customHeight="1" x14ac:dyDescent="0.25">
      <c r="A771" s="477"/>
      <c r="B771" s="478"/>
      <c r="C771" s="479"/>
      <c r="D771" s="480"/>
      <c r="E771" s="480"/>
      <c r="F771" s="480"/>
      <c r="G771" s="481"/>
      <c r="H771" s="482"/>
    </row>
    <row r="772" spans="1:8" s="483" customFormat="1" ht="12.75" customHeight="1" x14ac:dyDescent="0.25">
      <c r="A772" s="477"/>
      <c r="B772" s="478"/>
      <c r="C772" s="479"/>
      <c r="D772" s="480"/>
      <c r="E772" s="480"/>
      <c r="F772" s="480"/>
      <c r="G772" s="481"/>
      <c r="H772" s="482"/>
    </row>
    <row r="773" spans="1:8" s="483" customFormat="1" ht="12.75" customHeight="1" x14ac:dyDescent="0.25">
      <c r="A773" s="477"/>
      <c r="B773" s="478"/>
      <c r="C773" s="479"/>
      <c r="D773" s="480"/>
      <c r="E773" s="480"/>
      <c r="F773" s="480"/>
      <c r="G773" s="481"/>
      <c r="H773" s="482"/>
    </row>
    <row r="774" spans="1:8" s="483" customFormat="1" ht="12.75" customHeight="1" x14ac:dyDescent="0.25">
      <c r="A774" s="477"/>
      <c r="B774" s="478"/>
      <c r="C774" s="479"/>
      <c r="D774" s="480"/>
      <c r="E774" s="480"/>
      <c r="F774" s="480"/>
      <c r="G774" s="481"/>
      <c r="H774" s="482"/>
    </row>
    <row r="775" spans="1:8" s="483" customFormat="1" ht="12.75" customHeight="1" x14ac:dyDescent="0.25">
      <c r="A775" s="477"/>
      <c r="B775" s="478"/>
      <c r="C775" s="479"/>
      <c r="D775" s="480"/>
      <c r="E775" s="480"/>
      <c r="F775" s="480"/>
      <c r="G775" s="481"/>
      <c r="H775" s="482"/>
    </row>
    <row r="776" spans="1:8" s="483" customFormat="1" ht="12.75" customHeight="1" x14ac:dyDescent="0.25">
      <c r="A776" s="477"/>
      <c r="B776" s="478"/>
      <c r="C776" s="479"/>
      <c r="D776" s="480"/>
      <c r="E776" s="480"/>
      <c r="F776" s="480"/>
      <c r="G776" s="481"/>
      <c r="H776" s="482"/>
    </row>
    <row r="777" spans="1:8" s="483" customFormat="1" ht="12.75" customHeight="1" x14ac:dyDescent="0.25">
      <c r="A777" s="477"/>
      <c r="B777" s="478"/>
      <c r="C777" s="479"/>
      <c r="D777" s="480"/>
      <c r="E777" s="480"/>
      <c r="F777" s="480"/>
      <c r="G777" s="481"/>
      <c r="H777" s="482"/>
    </row>
    <row r="778" spans="1:8" s="483" customFormat="1" ht="12.75" customHeight="1" x14ac:dyDescent="0.25">
      <c r="A778" s="477"/>
      <c r="B778" s="478"/>
      <c r="C778" s="479"/>
      <c r="D778" s="480"/>
      <c r="E778" s="480"/>
      <c r="F778" s="480"/>
      <c r="G778" s="481"/>
      <c r="H778" s="482"/>
    </row>
    <row r="779" spans="1:8" s="483" customFormat="1" ht="12.75" customHeight="1" x14ac:dyDescent="0.25">
      <c r="A779" s="477"/>
      <c r="B779" s="478"/>
      <c r="C779" s="479"/>
      <c r="D779" s="480"/>
      <c r="E779" s="480"/>
      <c r="F779" s="480"/>
      <c r="G779" s="481"/>
      <c r="H779" s="482"/>
    </row>
    <row r="780" spans="1:8" s="483" customFormat="1" ht="12.75" customHeight="1" x14ac:dyDescent="0.25">
      <c r="A780" s="477"/>
      <c r="B780" s="478"/>
      <c r="C780" s="479"/>
      <c r="D780" s="480"/>
      <c r="E780" s="480"/>
      <c r="F780" s="480"/>
      <c r="G780" s="481"/>
      <c r="H780" s="482"/>
    </row>
    <row r="781" spans="1:8" s="483" customFormat="1" ht="12.75" customHeight="1" x14ac:dyDescent="0.25">
      <c r="A781" s="477"/>
      <c r="B781" s="478"/>
      <c r="C781" s="479"/>
      <c r="D781" s="480"/>
      <c r="E781" s="480"/>
      <c r="F781" s="480"/>
      <c r="G781" s="481"/>
      <c r="H781" s="482"/>
    </row>
    <row r="782" spans="1:8" s="483" customFormat="1" ht="12.75" customHeight="1" x14ac:dyDescent="0.25">
      <c r="A782" s="477"/>
      <c r="B782" s="478"/>
      <c r="C782" s="479"/>
      <c r="D782" s="480"/>
      <c r="E782" s="480"/>
      <c r="F782" s="480"/>
      <c r="G782" s="481"/>
      <c r="H782" s="482"/>
    </row>
    <row r="783" spans="1:8" s="483" customFormat="1" ht="12.75" customHeight="1" x14ac:dyDescent="0.25">
      <c r="A783" s="477"/>
      <c r="B783" s="478"/>
      <c r="C783" s="479"/>
      <c r="D783" s="480"/>
      <c r="E783" s="480"/>
      <c r="F783" s="480"/>
      <c r="G783" s="481"/>
      <c r="H783" s="482"/>
    </row>
    <row r="784" spans="1:8" s="483" customFormat="1" ht="12.75" customHeight="1" x14ac:dyDescent="0.25">
      <c r="A784" s="477"/>
      <c r="B784" s="478"/>
      <c r="C784" s="479"/>
      <c r="D784" s="480"/>
      <c r="E784" s="480"/>
      <c r="F784" s="480"/>
      <c r="G784" s="481"/>
      <c r="H784" s="482"/>
    </row>
    <row r="785" spans="1:8" s="483" customFormat="1" ht="12.75" customHeight="1" x14ac:dyDescent="0.25">
      <c r="A785" s="477"/>
      <c r="B785" s="478"/>
      <c r="C785" s="479"/>
      <c r="D785" s="480"/>
      <c r="E785" s="480"/>
      <c r="F785" s="480"/>
      <c r="G785" s="481"/>
      <c r="H785" s="482"/>
    </row>
    <row r="786" spans="1:8" s="483" customFormat="1" ht="12.75" customHeight="1" x14ac:dyDescent="0.25">
      <c r="A786" s="477"/>
      <c r="B786" s="478"/>
      <c r="C786" s="479"/>
      <c r="D786" s="480"/>
      <c r="E786" s="480"/>
      <c r="F786" s="480"/>
      <c r="G786" s="481"/>
      <c r="H786" s="482"/>
    </row>
    <row r="787" spans="1:8" s="483" customFormat="1" ht="12.75" customHeight="1" x14ac:dyDescent="0.25">
      <c r="A787" s="477"/>
      <c r="B787" s="478"/>
      <c r="C787" s="479"/>
      <c r="D787" s="480"/>
      <c r="E787" s="480"/>
      <c r="F787" s="480"/>
      <c r="G787" s="481"/>
      <c r="H787" s="482"/>
    </row>
    <row r="788" spans="1:8" s="483" customFormat="1" ht="12.75" customHeight="1" x14ac:dyDescent="0.25">
      <c r="A788" s="477"/>
      <c r="B788" s="478"/>
      <c r="C788" s="479"/>
      <c r="D788" s="480"/>
      <c r="E788" s="480"/>
      <c r="F788" s="480"/>
      <c r="G788" s="481"/>
      <c r="H788" s="482"/>
    </row>
    <row r="789" spans="1:8" s="483" customFormat="1" ht="12.75" customHeight="1" x14ac:dyDescent="0.25">
      <c r="A789" s="477"/>
      <c r="B789" s="478"/>
      <c r="C789" s="479"/>
      <c r="D789" s="480"/>
      <c r="E789" s="480"/>
      <c r="F789" s="480"/>
      <c r="G789" s="481"/>
      <c r="H789" s="482"/>
    </row>
    <row r="790" spans="1:8" s="483" customFormat="1" ht="12.75" customHeight="1" x14ac:dyDescent="0.25">
      <c r="A790" s="477"/>
      <c r="B790" s="478"/>
      <c r="C790" s="479"/>
      <c r="D790" s="480"/>
      <c r="E790" s="480"/>
      <c r="F790" s="480"/>
      <c r="G790" s="481"/>
      <c r="H790" s="482"/>
    </row>
    <row r="791" spans="1:8" s="483" customFormat="1" ht="12.75" customHeight="1" x14ac:dyDescent="0.25">
      <c r="A791" s="477"/>
      <c r="B791" s="478"/>
      <c r="C791" s="479"/>
      <c r="D791" s="480"/>
      <c r="E791" s="480"/>
      <c r="F791" s="480"/>
      <c r="G791" s="481"/>
      <c r="H791" s="482"/>
    </row>
    <row r="792" spans="1:8" s="483" customFormat="1" ht="12.75" customHeight="1" x14ac:dyDescent="0.25">
      <c r="A792" s="477"/>
      <c r="B792" s="478"/>
      <c r="C792" s="479"/>
      <c r="D792" s="480"/>
      <c r="E792" s="480"/>
      <c r="F792" s="480"/>
      <c r="G792" s="481"/>
      <c r="H792" s="482"/>
    </row>
    <row r="793" spans="1:8" s="483" customFormat="1" ht="12.75" customHeight="1" x14ac:dyDescent="0.25">
      <c r="A793" s="477"/>
      <c r="B793" s="478"/>
      <c r="C793" s="479"/>
      <c r="D793" s="480"/>
      <c r="E793" s="480"/>
      <c r="F793" s="480"/>
      <c r="G793" s="481"/>
      <c r="H793" s="482"/>
    </row>
    <row r="794" spans="1:8" s="483" customFormat="1" ht="12.75" customHeight="1" x14ac:dyDescent="0.25">
      <c r="A794" s="477"/>
      <c r="B794" s="478"/>
      <c r="C794" s="479"/>
      <c r="D794" s="480"/>
      <c r="E794" s="480"/>
      <c r="F794" s="480"/>
      <c r="G794" s="481"/>
      <c r="H794" s="482"/>
    </row>
    <row r="795" spans="1:8" s="483" customFormat="1" ht="12.75" customHeight="1" x14ac:dyDescent="0.25">
      <c r="A795" s="477"/>
      <c r="B795" s="478"/>
      <c r="C795" s="479"/>
      <c r="D795" s="480"/>
      <c r="E795" s="480"/>
      <c r="F795" s="480"/>
      <c r="G795" s="481"/>
      <c r="H795" s="482"/>
    </row>
    <row r="796" spans="1:8" s="483" customFormat="1" ht="12.75" customHeight="1" x14ac:dyDescent="0.25">
      <c r="A796" s="477"/>
      <c r="B796" s="478"/>
      <c r="C796" s="479"/>
      <c r="D796" s="480"/>
      <c r="E796" s="480"/>
      <c r="F796" s="480"/>
      <c r="G796" s="481"/>
      <c r="H796" s="482"/>
    </row>
    <row r="797" spans="1:8" s="483" customFormat="1" ht="12.75" customHeight="1" x14ac:dyDescent="0.25">
      <c r="A797" s="477"/>
      <c r="B797" s="478"/>
      <c r="C797" s="479"/>
      <c r="D797" s="480"/>
      <c r="E797" s="480"/>
      <c r="F797" s="480"/>
      <c r="G797" s="481"/>
      <c r="H797" s="482"/>
    </row>
    <row r="798" spans="1:8" s="483" customFormat="1" ht="12.75" customHeight="1" x14ac:dyDescent="0.25">
      <c r="A798" s="477"/>
      <c r="B798" s="478"/>
      <c r="C798" s="479"/>
      <c r="D798" s="480"/>
      <c r="E798" s="480"/>
      <c r="F798" s="480"/>
      <c r="G798" s="481"/>
      <c r="H798" s="482"/>
    </row>
    <row r="799" spans="1:8" s="483" customFormat="1" ht="12.75" customHeight="1" x14ac:dyDescent="0.25">
      <c r="A799" s="477"/>
      <c r="B799" s="478"/>
      <c r="C799" s="479"/>
      <c r="D799" s="480"/>
      <c r="E799" s="480"/>
      <c r="F799" s="480"/>
      <c r="G799" s="481"/>
      <c r="H799" s="482"/>
    </row>
    <row r="800" spans="1:8" s="483" customFormat="1" ht="12.75" customHeight="1" x14ac:dyDescent="0.25">
      <c r="A800" s="477"/>
      <c r="B800" s="478"/>
      <c r="C800" s="479"/>
      <c r="D800" s="480"/>
      <c r="E800" s="480"/>
      <c r="F800" s="480"/>
      <c r="G800" s="481"/>
      <c r="H800" s="482"/>
    </row>
    <row r="801" spans="1:8" s="483" customFormat="1" ht="12.75" customHeight="1" x14ac:dyDescent="0.25">
      <c r="A801" s="477"/>
      <c r="B801" s="478"/>
      <c r="C801" s="479"/>
      <c r="D801" s="480"/>
      <c r="E801" s="480"/>
      <c r="F801" s="480"/>
      <c r="G801" s="481"/>
      <c r="H801" s="482"/>
    </row>
    <row r="802" spans="1:8" s="483" customFormat="1" ht="12.75" customHeight="1" x14ac:dyDescent="0.25">
      <c r="A802" s="477"/>
      <c r="B802" s="478"/>
      <c r="C802" s="479"/>
      <c r="D802" s="480"/>
      <c r="E802" s="480"/>
      <c r="F802" s="480"/>
      <c r="G802" s="481"/>
      <c r="H802" s="482"/>
    </row>
    <row r="803" spans="1:8" s="483" customFormat="1" ht="12.75" customHeight="1" x14ac:dyDescent="0.25">
      <c r="A803" s="477"/>
      <c r="B803" s="478"/>
      <c r="C803" s="479"/>
      <c r="D803" s="480"/>
      <c r="E803" s="480"/>
      <c r="F803" s="480"/>
      <c r="G803" s="481"/>
      <c r="H803" s="482"/>
    </row>
    <row r="804" spans="1:8" s="483" customFormat="1" ht="12.75" customHeight="1" x14ac:dyDescent="0.25">
      <c r="A804" s="477"/>
      <c r="B804" s="478"/>
      <c r="C804" s="479"/>
      <c r="D804" s="480"/>
      <c r="E804" s="480"/>
      <c r="F804" s="480"/>
      <c r="G804" s="481"/>
      <c r="H804" s="482"/>
    </row>
    <row r="805" spans="1:8" s="483" customFormat="1" ht="12.75" customHeight="1" x14ac:dyDescent="0.25">
      <c r="A805" s="477"/>
      <c r="B805" s="478"/>
      <c r="C805" s="479"/>
      <c r="D805" s="480"/>
      <c r="E805" s="480"/>
      <c r="F805" s="480"/>
      <c r="G805" s="481"/>
      <c r="H805" s="482"/>
    </row>
    <row r="806" spans="1:8" s="483" customFormat="1" ht="12.75" customHeight="1" x14ac:dyDescent="0.25">
      <c r="A806" s="477"/>
      <c r="B806" s="478"/>
      <c r="C806" s="479"/>
      <c r="D806" s="480"/>
      <c r="E806" s="480"/>
      <c r="F806" s="480"/>
      <c r="G806" s="481"/>
      <c r="H806" s="482"/>
    </row>
    <row r="807" spans="1:8" s="483" customFormat="1" ht="12.75" customHeight="1" x14ac:dyDescent="0.25">
      <c r="A807" s="477"/>
      <c r="B807" s="478"/>
      <c r="C807" s="479"/>
      <c r="D807" s="480"/>
      <c r="E807" s="480"/>
      <c r="F807" s="480"/>
      <c r="G807" s="481"/>
      <c r="H807" s="482"/>
    </row>
    <row r="808" spans="1:8" s="483" customFormat="1" ht="12.75" customHeight="1" x14ac:dyDescent="0.25">
      <c r="A808" s="477"/>
      <c r="B808" s="478"/>
      <c r="C808" s="479"/>
      <c r="D808" s="480"/>
      <c r="E808" s="480"/>
      <c r="F808" s="480"/>
      <c r="G808" s="481"/>
      <c r="H808" s="482"/>
    </row>
    <row r="809" spans="1:8" s="483" customFormat="1" ht="12.75" customHeight="1" x14ac:dyDescent="0.25">
      <c r="A809" s="477"/>
      <c r="B809" s="478"/>
      <c r="C809" s="479"/>
      <c r="D809" s="480"/>
      <c r="E809" s="480"/>
      <c r="F809" s="480"/>
      <c r="G809" s="481"/>
      <c r="H809" s="482"/>
    </row>
    <row r="810" spans="1:8" s="483" customFormat="1" ht="12.75" customHeight="1" x14ac:dyDescent="0.25">
      <c r="A810" s="477"/>
      <c r="B810" s="478"/>
      <c r="C810" s="479"/>
      <c r="D810" s="480"/>
      <c r="E810" s="480"/>
      <c r="F810" s="480"/>
      <c r="G810" s="481"/>
      <c r="H810" s="482"/>
    </row>
    <row r="811" spans="1:8" s="483" customFormat="1" ht="12.75" customHeight="1" x14ac:dyDescent="0.25">
      <c r="A811" s="477"/>
      <c r="B811" s="478"/>
      <c r="C811" s="479"/>
      <c r="D811" s="480"/>
      <c r="E811" s="480"/>
      <c r="F811" s="480"/>
      <c r="G811" s="481"/>
      <c r="H811" s="482"/>
    </row>
    <row r="812" spans="1:8" s="483" customFormat="1" ht="12.75" customHeight="1" x14ac:dyDescent="0.25">
      <c r="A812" s="477"/>
      <c r="B812" s="478"/>
      <c r="C812" s="479"/>
      <c r="D812" s="480"/>
      <c r="E812" s="480"/>
      <c r="F812" s="480"/>
      <c r="G812" s="481"/>
      <c r="H812" s="482"/>
    </row>
    <row r="813" spans="1:8" s="483" customFormat="1" ht="12.75" customHeight="1" x14ac:dyDescent="0.25">
      <c r="A813" s="477"/>
      <c r="B813" s="478"/>
      <c r="C813" s="479"/>
      <c r="D813" s="480"/>
      <c r="E813" s="480"/>
      <c r="F813" s="480"/>
      <c r="G813" s="481"/>
      <c r="H813" s="482"/>
    </row>
    <row r="814" spans="1:8" s="483" customFormat="1" ht="12.75" customHeight="1" x14ac:dyDescent="0.25">
      <c r="A814" s="477"/>
      <c r="B814" s="478"/>
      <c r="C814" s="479"/>
      <c r="D814" s="480"/>
      <c r="E814" s="480"/>
      <c r="F814" s="480"/>
      <c r="G814" s="481"/>
      <c r="H814" s="482"/>
    </row>
    <row r="815" spans="1:8" s="483" customFormat="1" ht="12.75" customHeight="1" x14ac:dyDescent="0.25">
      <c r="A815" s="477"/>
      <c r="B815" s="478"/>
      <c r="C815" s="479"/>
      <c r="D815" s="480"/>
      <c r="E815" s="480"/>
      <c r="F815" s="480"/>
      <c r="G815" s="481"/>
      <c r="H815" s="482"/>
    </row>
    <row r="816" spans="1:8" s="483" customFormat="1" ht="12.75" customHeight="1" x14ac:dyDescent="0.25">
      <c r="A816" s="477"/>
      <c r="B816" s="478"/>
      <c r="C816" s="479"/>
      <c r="D816" s="480"/>
      <c r="E816" s="480"/>
      <c r="F816" s="480"/>
      <c r="G816" s="481"/>
      <c r="H816" s="482"/>
    </row>
    <row r="817" spans="1:8" s="483" customFormat="1" ht="12.75" customHeight="1" x14ac:dyDescent="0.25">
      <c r="A817" s="477"/>
      <c r="B817" s="478"/>
      <c r="C817" s="479"/>
      <c r="D817" s="480"/>
      <c r="E817" s="480"/>
      <c r="F817" s="480"/>
      <c r="G817" s="481"/>
      <c r="H817" s="482"/>
    </row>
    <row r="818" spans="1:8" s="483" customFormat="1" ht="12.75" customHeight="1" x14ac:dyDescent="0.25">
      <c r="A818" s="477"/>
      <c r="B818" s="478"/>
      <c r="C818" s="479"/>
      <c r="D818" s="480"/>
      <c r="E818" s="480"/>
      <c r="F818" s="480"/>
      <c r="G818" s="481"/>
      <c r="H818" s="482"/>
    </row>
    <row r="819" spans="1:8" s="483" customFormat="1" ht="12.75" customHeight="1" x14ac:dyDescent="0.25">
      <c r="A819" s="477"/>
      <c r="B819" s="478"/>
      <c r="C819" s="479"/>
      <c r="D819" s="480"/>
      <c r="E819" s="480"/>
      <c r="F819" s="480"/>
      <c r="G819" s="481"/>
      <c r="H819" s="482"/>
    </row>
    <row r="820" spans="1:8" s="483" customFormat="1" ht="12.75" customHeight="1" x14ac:dyDescent="0.25">
      <c r="A820" s="477"/>
      <c r="B820" s="478"/>
      <c r="C820" s="479"/>
      <c r="D820" s="480"/>
      <c r="E820" s="480"/>
      <c r="F820" s="480"/>
      <c r="G820" s="481"/>
      <c r="H820" s="482"/>
    </row>
    <row r="821" spans="1:8" s="483" customFormat="1" ht="12.75" customHeight="1" x14ac:dyDescent="0.25">
      <c r="A821" s="477"/>
      <c r="B821" s="478"/>
      <c r="C821" s="479"/>
      <c r="D821" s="480"/>
      <c r="E821" s="480"/>
      <c r="F821" s="480"/>
      <c r="G821" s="481"/>
      <c r="H821" s="482"/>
    </row>
    <row r="822" spans="1:8" s="483" customFormat="1" ht="12.75" customHeight="1" x14ac:dyDescent="0.25">
      <c r="A822" s="477"/>
      <c r="B822" s="478"/>
      <c r="C822" s="479"/>
      <c r="D822" s="480"/>
      <c r="E822" s="480"/>
      <c r="F822" s="480"/>
      <c r="G822" s="481"/>
      <c r="H822" s="482"/>
    </row>
    <row r="823" spans="1:8" s="483" customFormat="1" ht="12.75" customHeight="1" x14ac:dyDescent="0.25">
      <c r="A823" s="477"/>
      <c r="B823" s="478"/>
      <c r="C823" s="479"/>
      <c r="D823" s="480"/>
      <c r="E823" s="480"/>
      <c r="F823" s="480"/>
      <c r="G823" s="481"/>
      <c r="H823" s="482"/>
    </row>
    <row r="824" spans="1:8" s="483" customFormat="1" ht="12.75" customHeight="1" x14ac:dyDescent="0.25">
      <c r="A824" s="477"/>
      <c r="B824" s="478"/>
      <c r="C824" s="479"/>
      <c r="D824" s="480"/>
      <c r="E824" s="480"/>
      <c r="F824" s="480"/>
      <c r="G824" s="481"/>
      <c r="H824" s="482"/>
    </row>
    <row r="825" spans="1:8" s="483" customFormat="1" ht="12.75" customHeight="1" x14ac:dyDescent="0.25">
      <c r="A825" s="477"/>
      <c r="B825" s="478"/>
      <c r="C825" s="479"/>
      <c r="D825" s="480"/>
      <c r="E825" s="480"/>
      <c r="F825" s="480"/>
      <c r="G825" s="481"/>
      <c r="H825" s="482"/>
    </row>
    <row r="826" spans="1:8" s="483" customFormat="1" ht="12.75" customHeight="1" x14ac:dyDescent="0.25">
      <c r="A826" s="477"/>
      <c r="B826" s="478"/>
      <c r="C826" s="479"/>
      <c r="D826" s="480"/>
      <c r="E826" s="480"/>
      <c r="F826" s="480"/>
      <c r="G826" s="481"/>
      <c r="H826" s="482"/>
    </row>
    <row r="827" spans="1:8" s="483" customFormat="1" ht="12.75" customHeight="1" x14ac:dyDescent="0.25">
      <c r="A827" s="477"/>
      <c r="B827" s="478"/>
      <c r="C827" s="479"/>
      <c r="D827" s="480"/>
      <c r="E827" s="480"/>
      <c r="F827" s="480"/>
      <c r="G827" s="481"/>
      <c r="H827" s="482"/>
    </row>
    <row r="828" spans="1:8" s="483" customFormat="1" ht="12.75" customHeight="1" x14ac:dyDescent="0.25">
      <c r="A828" s="477"/>
      <c r="B828" s="478"/>
      <c r="C828" s="479"/>
      <c r="D828" s="480"/>
      <c r="E828" s="480"/>
      <c r="F828" s="480"/>
      <c r="G828" s="481"/>
      <c r="H828" s="482"/>
    </row>
    <row r="829" spans="1:8" s="483" customFormat="1" ht="12.75" customHeight="1" x14ac:dyDescent="0.25">
      <c r="A829" s="477"/>
      <c r="B829" s="478"/>
      <c r="C829" s="479"/>
      <c r="D829" s="480"/>
      <c r="E829" s="480"/>
      <c r="F829" s="480"/>
      <c r="G829" s="481"/>
      <c r="H829" s="482"/>
    </row>
    <row r="830" spans="1:8" s="483" customFormat="1" ht="12.75" customHeight="1" x14ac:dyDescent="0.25">
      <c r="A830" s="477"/>
      <c r="B830" s="478"/>
      <c r="C830" s="479"/>
      <c r="D830" s="480"/>
      <c r="E830" s="480"/>
      <c r="F830" s="480"/>
      <c r="G830" s="481"/>
      <c r="H830" s="482"/>
    </row>
    <row r="831" spans="1:8" s="483" customFormat="1" ht="12.75" customHeight="1" x14ac:dyDescent="0.25">
      <c r="A831" s="477"/>
      <c r="B831" s="478"/>
      <c r="C831" s="479"/>
      <c r="D831" s="480"/>
      <c r="E831" s="480"/>
      <c r="F831" s="480"/>
      <c r="G831" s="481"/>
      <c r="H831" s="482"/>
    </row>
    <row r="832" spans="1:8" s="483" customFormat="1" ht="12.75" customHeight="1" x14ac:dyDescent="0.25">
      <c r="A832" s="477"/>
      <c r="B832" s="478"/>
      <c r="C832" s="479"/>
      <c r="D832" s="480"/>
      <c r="E832" s="480"/>
      <c r="F832" s="480"/>
      <c r="G832" s="481"/>
      <c r="H832" s="482"/>
    </row>
    <row r="833" spans="1:8" s="483" customFormat="1" ht="12.75" customHeight="1" x14ac:dyDescent="0.25">
      <c r="A833" s="477"/>
      <c r="B833" s="478"/>
      <c r="C833" s="479"/>
      <c r="D833" s="480"/>
      <c r="E833" s="480"/>
      <c r="F833" s="480"/>
      <c r="G833" s="481"/>
      <c r="H833" s="482"/>
    </row>
    <row r="834" spans="1:8" s="483" customFormat="1" ht="12.75" customHeight="1" x14ac:dyDescent="0.25">
      <c r="A834" s="477"/>
      <c r="B834" s="478"/>
      <c r="C834" s="479"/>
      <c r="D834" s="480"/>
      <c r="E834" s="480"/>
      <c r="F834" s="480"/>
      <c r="G834" s="481"/>
      <c r="H834" s="482"/>
    </row>
    <row r="835" spans="1:8" s="483" customFormat="1" ht="12.75" customHeight="1" x14ac:dyDescent="0.25">
      <c r="A835" s="477"/>
      <c r="B835" s="478"/>
      <c r="C835" s="479"/>
      <c r="D835" s="480"/>
      <c r="E835" s="480"/>
      <c r="F835" s="480"/>
      <c r="G835" s="481"/>
      <c r="H835" s="482"/>
    </row>
    <row r="836" spans="1:8" s="483" customFormat="1" ht="12.75" customHeight="1" x14ac:dyDescent="0.25">
      <c r="A836" s="477"/>
      <c r="B836" s="478"/>
      <c r="C836" s="479"/>
      <c r="D836" s="480"/>
      <c r="E836" s="480"/>
      <c r="F836" s="480"/>
      <c r="G836" s="481"/>
      <c r="H836" s="482"/>
    </row>
    <row r="837" spans="1:8" s="483" customFormat="1" ht="12.75" customHeight="1" x14ac:dyDescent="0.25">
      <c r="A837" s="477"/>
      <c r="B837" s="478"/>
      <c r="C837" s="479"/>
      <c r="D837" s="480"/>
      <c r="E837" s="480"/>
      <c r="F837" s="480"/>
      <c r="G837" s="481"/>
      <c r="H837" s="482"/>
    </row>
    <row r="838" spans="1:8" s="483" customFormat="1" ht="12.75" customHeight="1" x14ac:dyDescent="0.25">
      <c r="A838" s="477"/>
      <c r="B838" s="478"/>
      <c r="C838" s="479"/>
      <c r="D838" s="480"/>
      <c r="E838" s="480"/>
      <c r="F838" s="480"/>
      <c r="G838" s="481"/>
      <c r="H838" s="482"/>
    </row>
    <row r="839" spans="1:8" s="483" customFormat="1" ht="12.75" customHeight="1" x14ac:dyDescent="0.25">
      <c r="A839" s="477"/>
      <c r="B839" s="478"/>
      <c r="C839" s="479"/>
      <c r="D839" s="480"/>
      <c r="E839" s="480"/>
      <c r="F839" s="480"/>
      <c r="G839" s="481"/>
      <c r="H839" s="482"/>
    </row>
    <row r="840" spans="1:8" s="483" customFormat="1" ht="12.75" customHeight="1" x14ac:dyDescent="0.25">
      <c r="A840" s="477"/>
      <c r="B840" s="478"/>
      <c r="C840" s="479"/>
      <c r="D840" s="480"/>
      <c r="E840" s="480"/>
      <c r="F840" s="480"/>
      <c r="G840" s="481"/>
      <c r="H840" s="482"/>
    </row>
    <row r="841" spans="1:8" s="483" customFormat="1" ht="12.75" customHeight="1" x14ac:dyDescent="0.25">
      <c r="A841" s="477"/>
      <c r="B841" s="478"/>
      <c r="C841" s="479"/>
      <c r="D841" s="480"/>
      <c r="E841" s="480"/>
      <c r="F841" s="480"/>
      <c r="G841" s="481"/>
      <c r="H841" s="482"/>
    </row>
    <row r="842" spans="1:8" s="483" customFormat="1" ht="12.75" customHeight="1" x14ac:dyDescent="0.25">
      <c r="A842" s="477"/>
      <c r="B842" s="478"/>
      <c r="C842" s="479"/>
      <c r="D842" s="480"/>
      <c r="E842" s="480"/>
      <c r="F842" s="480"/>
      <c r="G842" s="481"/>
      <c r="H842" s="482"/>
    </row>
    <row r="843" spans="1:8" s="483" customFormat="1" ht="12.75" customHeight="1" x14ac:dyDescent="0.25">
      <c r="A843" s="477"/>
      <c r="B843" s="478"/>
      <c r="C843" s="479"/>
      <c r="D843" s="480"/>
      <c r="E843" s="480"/>
      <c r="F843" s="480"/>
      <c r="G843" s="481"/>
      <c r="H843" s="482"/>
    </row>
    <row r="844" spans="1:8" s="483" customFormat="1" ht="12.75" customHeight="1" x14ac:dyDescent="0.25">
      <c r="A844" s="477"/>
      <c r="B844" s="478"/>
      <c r="C844" s="479"/>
      <c r="D844" s="480"/>
      <c r="E844" s="480"/>
      <c r="F844" s="480"/>
      <c r="G844" s="481"/>
      <c r="H844" s="482"/>
    </row>
    <row r="845" spans="1:8" s="483" customFormat="1" ht="12.75" customHeight="1" x14ac:dyDescent="0.25">
      <c r="A845" s="477"/>
      <c r="B845" s="478"/>
      <c r="C845" s="479"/>
      <c r="D845" s="480"/>
      <c r="E845" s="480"/>
      <c r="F845" s="480"/>
      <c r="G845" s="481"/>
      <c r="H845" s="482"/>
    </row>
    <row r="846" spans="1:8" s="483" customFormat="1" ht="12.75" customHeight="1" x14ac:dyDescent="0.25">
      <c r="A846" s="477"/>
      <c r="B846" s="478"/>
      <c r="C846" s="479"/>
      <c r="D846" s="480"/>
      <c r="E846" s="480"/>
      <c r="F846" s="480"/>
      <c r="G846" s="481"/>
      <c r="H846" s="482"/>
    </row>
    <row r="847" spans="1:8" s="483" customFormat="1" ht="12.75" customHeight="1" x14ac:dyDescent="0.25">
      <c r="A847" s="477"/>
      <c r="B847" s="478"/>
      <c r="C847" s="479"/>
      <c r="D847" s="480"/>
      <c r="E847" s="480"/>
      <c r="F847" s="480"/>
      <c r="G847" s="481"/>
      <c r="H847" s="482"/>
    </row>
    <row r="848" spans="1:8" s="483" customFormat="1" ht="12.75" customHeight="1" x14ac:dyDescent="0.25">
      <c r="A848" s="477"/>
      <c r="B848" s="478"/>
      <c r="C848" s="479"/>
      <c r="D848" s="480"/>
      <c r="E848" s="480"/>
      <c r="F848" s="480"/>
      <c r="G848" s="481"/>
      <c r="H848" s="482"/>
    </row>
    <row r="849" spans="1:8" s="483" customFormat="1" ht="12.75" customHeight="1" x14ac:dyDescent="0.25">
      <c r="A849" s="477"/>
      <c r="B849" s="478"/>
      <c r="C849" s="479"/>
      <c r="D849" s="480"/>
      <c r="E849" s="480"/>
      <c r="F849" s="480"/>
      <c r="G849" s="481"/>
      <c r="H849" s="482"/>
    </row>
    <row r="850" spans="1:8" s="483" customFormat="1" ht="12.75" customHeight="1" x14ac:dyDescent="0.25">
      <c r="A850" s="477"/>
      <c r="B850" s="478"/>
      <c r="C850" s="479"/>
      <c r="D850" s="480"/>
      <c r="E850" s="480"/>
      <c r="F850" s="480"/>
      <c r="G850" s="481"/>
      <c r="H850" s="482"/>
    </row>
    <row r="851" spans="1:8" s="483" customFormat="1" ht="12.75" customHeight="1" x14ac:dyDescent="0.25">
      <c r="A851" s="477"/>
      <c r="B851" s="478"/>
      <c r="C851" s="479"/>
      <c r="D851" s="480"/>
      <c r="E851" s="480"/>
      <c r="F851" s="480"/>
      <c r="G851" s="481"/>
      <c r="H851" s="482"/>
    </row>
    <row r="852" spans="1:8" s="483" customFormat="1" ht="12.75" customHeight="1" x14ac:dyDescent="0.25">
      <c r="A852" s="477"/>
      <c r="B852" s="478"/>
      <c r="C852" s="479"/>
      <c r="D852" s="480"/>
      <c r="E852" s="480"/>
      <c r="F852" s="480"/>
      <c r="G852" s="481"/>
      <c r="H852" s="482"/>
    </row>
    <row r="853" spans="1:8" s="483" customFormat="1" ht="12.75" customHeight="1" x14ac:dyDescent="0.25">
      <c r="A853" s="477"/>
      <c r="B853" s="478"/>
      <c r="C853" s="479"/>
      <c r="D853" s="480"/>
      <c r="E853" s="480"/>
      <c r="F853" s="480"/>
      <c r="G853" s="481"/>
      <c r="H853" s="482"/>
    </row>
    <row r="854" spans="1:8" s="483" customFormat="1" ht="12.75" customHeight="1" x14ac:dyDescent="0.25">
      <c r="A854" s="477"/>
      <c r="B854" s="478"/>
      <c r="C854" s="479"/>
      <c r="D854" s="480"/>
      <c r="E854" s="480"/>
      <c r="F854" s="480"/>
      <c r="G854" s="481"/>
      <c r="H854" s="482"/>
    </row>
    <row r="855" spans="1:8" s="483" customFormat="1" ht="12.75" customHeight="1" x14ac:dyDescent="0.25">
      <c r="A855" s="477"/>
      <c r="B855" s="478"/>
      <c r="C855" s="479"/>
      <c r="D855" s="480"/>
      <c r="E855" s="480"/>
      <c r="F855" s="480"/>
      <c r="G855" s="481"/>
      <c r="H855" s="482"/>
    </row>
    <row r="856" spans="1:8" s="483" customFormat="1" ht="12.75" customHeight="1" x14ac:dyDescent="0.25">
      <c r="A856" s="477"/>
      <c r="B856" s="478"/>
      <c r="C856" s="479"/>
      <c r="D856" s="480"/>
      <c r="E856" s="480"/>
      <c r="F856" s="480"/>
      <c r="G856" s="481"/>
      <c r="H856" s="482"/>
    </row>
    <row r="857" spans="1:8" s="483" customFormat="1" ht="12.75" customHeight="1" x14ac:dyDescent="0.25">
      <c r="A857" s="477"/>
      <c r="B857" s="478"/>
      <c r="C857" s="479"/>
      <c r="D857" s="480"/>
      <c r="E857" s="480"/>
      <c r="F857" s="480"/>
      <c r="G857" s="481"/>
      <c r="H857" s="482"/>
    </row>
    <row r="858" spans="1:8" s="483" customFormat="1" ht="12.75" customHeight="1" x14ac:dyDescent="0.25">
      <c r="A858" s="477"/>
      <c r="B858" s="478"/>
      <c r="C858" s="479"/>
      <c r="D858" s="480"/>
      <c r="E858" s="480"/>
      <c r="F858" s="480"/>
      <c r="G858" s="481"/>
      <c r="H858" s="482"/>
    </row>
    <row r="859" spans="1:8" s="483" customFormat="1" ht="12.75" customHeight="1" x14ac:dyDescent="0.25">
      <c r="A859" s="477"/>
      <c r="B859" s="478"/>
      <c r="C859" s="479"/>
      <c r="D859" s="480"/>
      <c r="E859" s="480"/>
      <c r="F859" s="480"/>
      <c r="G859" s="481"/>
      <c r="H859" s="482"/>
    </row>
    <row r="860" spans="1:8" s="483" customFormat="1" ht="12.75" customHeight="1" x14ac:dyDescent="0.25">
      <c r="A860" s="477"/>
      <c r="B860" s="478"/>
      <c r="C860" s="479"/>
      <c r="D860" s="480"/>
      <c r="E860" s="480"/>
      <c r="F860" s="480"/>
      <c r="G860" s="481"/>
      <c r="H860" s="482"/>
    </row>
    <row r="861" spans="1:8" s="483" customFormat="1" ht="12.75" customHeight="1" x14ac:dyDescent="0.25">
      <c r="A861" s="477"/>
      <c r="B861" s="478"/>
      <c r="C861" s="479"/>
      <c r="D861" s="480"/>
      <c r="E861" s="480"/>
      <c r="F861" s="480"/>
      <c r="G861" s="481"/>
      <c r="H861" s="482"/>
    </row>
    <row r="862" spans="1:8" s="483" customFormat="1" ht="12.75" customHeight="1" x14ac:dyDescent="0.25">
      <c r="A862" s="477"/>
      <c r="B862" s="478"/>
      <c r="C862" s="479"/>
      <c r="D862" s="480"/>
      <c r="E862" s="480"/>
      <c r="F862" s="480"/>
      <c r="G862" s="481"/>
      <c r="H862" s="482"/>
    </row>
    <row r="863" spans="1:8" s="483" customFormat="1" ht="12.75" customHeight="1" x14ac:dyDescent="0.25">
      <c r="A863" s="477"/>
      <c r="B863" s="478"/>
      <c r="C863" s="479"/>
      <c r="D863" s="480"/>
      <c r="E863" s="480"/>
      <c r="F863" s="480"/>
      <c r="G863" s="481"/>
      <c r="H863" s="482"/>
    </row>
    <row r="864" spans="1:8" s="483" customFormat="1" ht="12.75" customHeight="1" x14ac:dyDescent="0.25">
      <c r="A864" s="477"/>
      <c r="B864" s="478"/>
      <c r="C864" s="479"/>
      <c r="D864" s="480"/>
      <c r="E864" s="480"/>
      <c r="F864" s="480"/>
      <c r="G864" s="481"/>
      <c r="H864" s="482"/>
    </row>
    <row r="865" spans="1:8" s="483" customFormat="1" ht="12.75" customHeight="1" x14ac:dyDescent="0.25">
      <c r="A865" s="477"/>
      <c r="B865" s="478"/>
      <c r="C865" s="479"/>
      <c r="D865" s="480"/>
      <c r="E865" s="480"/>
      <c r="F865" s="480"/>
      <c r="G865" s="481"/>
      <c r="H865" s="482"/>
    </row>
    <row r="866" spans="1:8" s="483" customFormat="1" ht="12.75" customHeight="1" x14ac:dyDescent="0.25">
      <c r="A866" s="477"/>
      <c r="B866" s="478"/>
      <c r="C866" s="479"/>
      <c r="D866" s="480"/>
      <c r="E866" s="480"/>
      <c r="F866" s="480"/>
      <c r="G866" s="481"/>
      <c r="H866" s="482"/>
    </row>
    <row r="867" spans="1:8" s="483" customFormat="1" ht="12.75" customHeight="1" x14ac:dyDescent="0.25">
      <c r="A867" s="477"/>
      <c r="B867" s="478"/>
      <c r="C867" s="479"/>
      <c r="D867" s="480"/>
      <c r="E867" s="480"/>
      <c r="F867" s="480"/>
      <c r="G867" s="481"/>
      <c r="H867" s="482"/>
    </row>
    <row r="868" spans="1:8" s="483" customFormat="1" ht="12.75" customHeight="1" x14ac:dyDescent="0.25">
      <c r="A868" s="477"/>
      <c r="B868" s="478"/>
      <c r="C868" s="479"/>
      <c r="D868" s="480"/>
      <c r="E868" s="480"/>
      <c r="F868" s="480"/>
      <c r="G868" s="481"/>
      <c r="H868" s="482"/>
    </row>
    <row r="869" spans="1:8" s="483" customFormat="1" ht="12.75" customHeight="1" x14ac:dyDescent="0.25">
      <c r="A869" s="477"/>
      <c r="B869" s="478"/>
      <c r="C869" s="479"/>
      <c r="D869" s="480"/>
      <c r="E869" s="480"/>
      <c r="F869" s="480"/>
      <c r="G869" s="481"/>
      <c r="H869" s="482"/>
    </row>
    <row r="870" spans="1:8" s="483" customFormat="1" ht="12.75" customHeight="1" x14ac:dyDescent="0.25">
      <c r="A870" s="477"/>
      <c r="B870" s="478"/>
      <c r="C870" s="479"/>
      <c r="D870" s="480"/>
      <c r="E870" s="480"/>
      <c r="F870" s="480"/>
      <c r="G870" s="481"/>
      <c r="H870" s="482"/>
    </row>
    <row r="871" spans="1:8" s="483" customFormat="1" ht="12.75" customHeight="1" x14ac:dyDescent="0.25">
      <c r="A871" s="477"/>
      <c r="B871" s="478"/>
      <c r="C871" s="479"/>
      <c r="D871" s="480"/>
      <c r="E871" s="480"/>
      <c r="F871" s="480"/>
      <c r="G871" s="481"/>
      <c r="H871" s="482"/>
    </row>
    <row r="872" spans="1:8" s="483" customFormat="1" ht="12.75" customHeight="1" x14ac:dyDescent="0.25">
      <c r="A872" s="477"/>
      <c r="B872" s="478"/>
      <c r="C872" s="479"/>
      <c r="D872" s="480"/>
      <c r="E872" s="480"/>
      <c r="F872" s="480"/>
      <c r="G872" s="481"/>
      <c r="H872" s="482"/>
    </row>
    <row r="873" spans="1:8" s="483" customFormat="1" ht="12.75" customHeight="1" x14ac:dyDescent="0.25">
      <c r="A873" s="477"/>
      <c r="B873" s="478"/>
      <c r="C873" s="479"/>
      <c r="D873" s="480"/>
      <c r="E873" s="480"/>
      <c r="F873" s="480"/>
      <c r="G873" s="481"/>
      <c r="H873" s="482"/>
    </row>
    <row r="874" spans="1:8" s="483" customFormat="1" ht="12.75" customHeight="1" x14ac:dyDescent="0.25">
      <c r="A874" s="477"/>
      <c r="B874" s="478"/>
      <c r="C874" s="479"/>
      <c r="D874" s="480"/>
      <c r="E874" s="480"/>
      <c r="F874" s="480"/>
      <c r="G874" s="481"/>
      <c r="H874" s="482"/>
    </row>
    <row r="875" spans="1:8" s="483" customFormat="1" ht="12.75" customHeight="1" x14ac:dyDescent="0.25">
      <c r="A875" s="477"/>
      <c r="B875" s="478"/>
      <c r="C875" s="479"/>
      <c r="D875" s="480"/>
      <c r="E875" s="480"/>
      <c r="F875" s="480"/>
      <c r="G875" s="481"/>
      <c r="H875" s="482"/>
    </row>
    <row r="876" spans="1:8" s="483" customFormat="1" ht="12.75" customHeight="1" x14ac:dyDescent="0.25">
      <c r="A876" s="477"/>
      <c r="B876" s="478"/>
      <c r="C876" s="479"/>
      <c r="D876" s="480"/>
      <c r="E876" s="480"/>
      <c r="F876" s="480"/>
      <c r="G876" s="481"/>
      <c r="H876" s="482"/>
    </row>
    <row r="877" spans="1:8" s="483" customFormat="1" ht="12.75" customHeight="1" x14ac:dyDescent="0.25">
      <c r="A877" s="477"/>
      <c r="B877" s="478"/>
      <c r="C877" s="479"/>
      <c r="D877" s="480"/>
      <c r="E877" s="480"/>
      <c r="F877" s="480"/>
      <c r="G877" s="481"/>
      <c r="H877" s="482"/>
    </row>
    <row r="878" spans="1:8" s="483" customFormat="1" ht="12.75" customHeight="1" x14ac:dyDescent="0.25">
      <c r="A878" s="477"/>
      <c r="B878" s="478"/>
      <c r="C878" s="479"/>
      <c r="D878" s="480"/>
      <c r="E878" s="480"/>
      <c r="F878" s="480"/>
      <c r="G878" s="481"/>
      <c r="H878" s="482"/>
    </row>
    <row r="879" spans="1:8" s="483" customFormat="1" ht="12.75" customHeight="1" x14ac:dyDescent="0.25">
      <c r="A879" s="477"/>
      <c r="B879" s="478"/>
      <c r="C879" s="479"/>
      <c r="D879" s="480"/>
      <c r="E879" s="480"/>
      <c r="F879" s="480"/>
      <c r="G879" s="481"/>
      <c r="H879" s="482"/>
    </row>
    <row r="880" spans="1:8" s="483" customFormat="1" ht="12.75" customHeight="1" x14ac:dyDescent="0.25">
      <c r="A880" s="477"/>
      <c r="B880" s="478"/>
      <c r="C880" s="479"/>
      <c r="D880" s="480"/>
      <c r="E880" s="480"/>
      <c r="F880" s="480"/>
      <c r="G880" s="481"/>
      <c r="H880" s="482"/>
    </row>
    <row r="881" spans="1:8" s="483" customFormat="1" ht="12.75" customHeight="1" x14ac:dyDescent="0.25">
      <c r="A881" s="477"/>
      <c r="B881" s="478"/>
      <c r="C881" s="479"/>
      <c r="D881" s="480"/>
      <c r="E881" s="480"/>
      <c r="F881" s="480"/>
      <c r="G881" s="481"/>
      <c r="H881" s="482"/>
    </row>
    <row r="882" spans="1:8" s="483" customFormat="1" ht="12.75" customHeight="1" x14ac:dyDescent="0.25">
      <c r="A882" s="477"/>
      <c r="B882" s="478"/>
      <c r="C882" s="479"/>
      <c r="D882" s="480"/>
      <c r="E882" s="480"/>
      <c r="F882" s="480"/>
      <c r="G882" s="481"/>
      <c r="H882" s="482"/>
    </row>
    <row r="883" spans="1:8" s="483" customFormat="1" ht="12.75" customHeight="1" x14ac:dyDescent="0.25">
      <c r="A883" s="477"/>
      <c r="B883" s="478"/>
      <c r="C883" s="479"/>
      <c r="D883" s="480"/>
      <c r="E883" s="480"/>
      <c r="F883" s="480"/>
      <c r="G883" s="481"/>
      <c r="H883" s="482"/>
    </row>
    <row r="884" spans="1:8" s="483" customFormat="1" ht="12.75" customHeight="1" x14ac:dyDescent="0.25">
      <c r="A884" s="477"/>
      <c r="B884" s="478"/>
      <c r="C884" s="479"/>
      <c r="D884" s="480"/>
      <c r="E884" s="480"/>
      <c r="F884" s="480"/>
      <c r="G884" s="481"/>
      <c r="H884" s="482"/>
    </row>
    <row r="885" spans="1:8" s="483" customFormat="1" ht="12.75" customHeight="1" x14ac:dyDescent="0.25">
      <c r="A885" s="477"/>
      <c r="B885" s="478"/>
      <c r="C885" s="479"/>
      <c r="D885" s="480"/>
      <c r="E885" s="480"/>
      <c r="F885" s="480"/>
      <c r="G885" s="481"/>
      <c r="H885" s="482"/>
    </row>
    <row r="886" spans="1:8" s="483" customFormat="1" ht="12.75" customHeight="1" x14ac:dyDescent="0.25">
      <c r="A886" s="477"/>
      <c r="B886" s="478"/>
      <c r="C886" s="479"/>
      <c r="D886" s="480"/>
      <c r="E886" s="480"/>
      <c r="F886" s="480"/>
      <c r="G886" s="481"/>
      <c r="H886" s="482"/>
    </row>
    <row r="887" spans="1:8" s="483" customFormat="1" ht="12.75" customHeight="1" x14ac:dyDescent="0.25">
      <c r="A887" s="477"/>
      <c r="B887" s="478"/>
      <c r="C887" s="479"/>
      <c r="D887" s="480"/>
      <c r="E887" s="480"/>
      <c r="F887" s="480"/>
      <c r="G887" s="481"/>
      <c r="H887" s="482"/>
    </row>
    <row r="888" spans="1:8" s="483" customFormat="1" ht="12.75" customHeight="1" x14ac:dyDescent="0.25">
      <c r="A888" s="477"/>
      <c r="B888" s="478"/>
      <c r="C888" s="479"/>
      <c r="D888" s="480"/>
      <c r="E888" s="480"/>
      <c r="F888" s="480"/>
      <c r="G888" s="481"/>
      <c r="H888" s="482"/>
    </row>
    <row r="889" spans="1:8" s="483" customFormat="1" ht="12.75" customHeight="1" x14ac:dyDescent="0.25">
      <c r="A889" s="477"/>
      <c r="B889" s="478"/>
      <c r="C889" s="479"/>
      <c r="D889" s="480"/>
      <c r="E889" s="480"/>
      <c r="F889" s="480"/>
      <c r="G889" s="481"/>
      <c r="H889" s="482"/>
    </row>
    <row r="890" spans="1:8" s="483" customFormat="1" ht="12.75" customHeight="1" x14ac:dyDescent="0.25">
      <c r="A890" s="477"/>
      <c r="B890" s="478"/>
      <c r="C890" s="479"/>
      <c r="D890" s="480"/>
      <c r="E890" s="480"/>
      <c r="F890" s="480"/>
      <c r="G890" s="481"/>
      <c r="H890" s="482"/>
    </row>
    <row r="891" spans="1:8" s="483" customFormat="1" ht="12.75" customHeight="1" x14ac:dyDescent="0.25">
      <c r="A891" s="477"/>
      <c r="B891" s="478"/>
      <c r="C891" s="479"/>
      <c r="D891" s="480"/>
      <c r="E891" s="480"/>
      <c r="F891" s="480"/>
      <c r="G891" s="481"/>
      <c r="H891" s="482"/>
    </row>
    <row r="892" spans="1:8" s="483" customFormat="1" ht="12.75" customHeight="1" x14ac:dyDescent="0.25">
      <c r="A892" s="477"/>
      <c r="B892" s="478"/>
      <c r="C892" s="479"/>
      <c r="D892" s="480"/>
      <c r="E892" s="480"/>
      <c r="F892" s="480"/>
      <c r="G892" s="481"/>
      <c r="H892" s="482"/>
    </row>
    <row r="893" spans="1:8" s="483" customFormat="1" ht="12.75" customHeight="1" x14ac:dyDescent="0.25">
      <c r="A893" s="477"/>
      <c r="B893" s="478"/>
      <c r="C893" s="479"/>
      <c r="D893" s="480"/>
      <c r="E893" s="480"/>
      <c r="F893" s="480"/>
      <c r="G893" s="481"/>
      <c r="H893" s="482"/>
    </row>
    <row r="894" spans="1:8" s="483" customFormat="1" ht="12.75" customHeight="1" x14ac:dyDescent="0.25">
      <c r="A894" s="477"/>
      <c r="B894" s="478"/>
      <c r="C894" s="479"/>
      <c r="D894" s="480"/>
      <c r="E894" s="480"/>
      <c r="F894" s="480"/>
      <c r="G894" s="481"/>
      <c r="H894" s="482"/>
    </row>
    <row r="895" spans="1:8" s="483" customFormat="1" ht="12.75" customHeight="1" x14ac:dyDescent="0.25">
      <c r="A895" s="477"/>
      <c r="B895" s="478"/>
      <c r="C895" s="479"/>
      <c r="D895" s="480"/>
      <c r="E895" s="480"/>
      <c r="F895" s="480"/>
      <c r="G895" s="481"/>
      <c r="H895" s="482"/>
    </row>
    <row r="896" spans="1:8" s="483" customFormat="1" ht="12.75" customHeight="1" x14ac:dyDescent="0.25">
      <c r="A896" s="477"/>
      <c r="B896" s="478"/>
      <c r="C896" s="479"/>
      <c r="D896" s="480"/>
      <c r="E896" s="480"/>
      <c r="F896" s="480"/>
      <c r="G896" s="481"/>
      <c r="H896" s="482"/>
    </row>
    <row r="897" spans="1:8" s="483" customFormat="1" ht="12.75" customHeight="1" x14ac:dyDescent="0.25">
      <c r="A897" s="477"/>
      <c r="B897" s="478"/>
      <c r="C897" s="479"/>
      <c r="D897" s="480"/>
      <c r="E897" s="480"/>
      <c r="F897" s="480"/>
      <c r="G897" s="481"/>
      <c r="H897" s="482"/>
    </row>
    <row r="898" spans="1:8" s="483" customFormat="1" ht="12.75" customHeight="1" x14ac:dyDescent="0.25">
      <c r="A898" s="477"/>
      <c r="B898" s="478"/>
      <c r="C898" s="479"/>
      <c r="D898" s="480"/>
      <c r="E898" s="480"/>
      <c r="F898" s="480"/>
      <c r="G898" s="481"/>
      <c r="H898" s="482"/>
    </row>
    <row r="899" spans="1:8" s="483" customFormat="1" ht="12.75" customHeight="1" x14ac:dyDescent="0.25">
      <c r="A899" s="477"/>
      <c r="B899" s="478"/>
      <c r="C899" s="479"/>
      <c r="D899" s="480"/>
      <c r="E899" s="480"/>
      <c r="F899" s="480"/>
      <c r="G899" s="481"/>
      <c r="H899" s="482"/>
    </row>
    <row r="900" spans="1:8" s="483" customFormat="1" ht="12.75" customHeight="1" x14ac:dyDescent="0.25">
      <c r="A900" s="477"/>
      <c r="B900" s="478"/>
      <c r="C900" s="479"/>
      <c r="D900" s="480"/>
      <c r="E900" s="480"/>
      <c r="F900" s="480"/>
      <c r="G900" s="481"/>
      <c r="H900" s="482"/>
    </row>
    <row r="901" spans="1:8" s="483" customFormat="1" ht="12.75" customHeight="1" x14ac:dyDescent="0.25">
      <c r="A901" s="477"/>
      <c r="B901" s="478"/>
      <c r="C901" s="479"/>
      <c r="D901" s="480"/>
      <c r="E901" s="480"/>
      <c r="F901" s="480"/>
      <c r="G901" s="481"/>
      <c r="H901" s="482"/>
    </row>
    <row r="902" spans="1:8" s="483" customFormat="1" ht="12.75" customHeight="1" x14ac:dyDescent="0.25">
      <c r="A902" s="477"/>
      <c r="B902" s="478"/>
      <c r="C902" s="479"/>
      <c r="D902" s="480"/>
      <c r="E902" s="480"/>
      <c r="F902" s="480"/>
      <c r="G902" s="481"/>
      <c r="H902" s="482"/>
    </row>
    <row r="903" spans="1:8" s="483" customFormat="1" ht="12.75" customHeight="1" x14ac:dyDescent="0.25">
      <c r="A903" s="477"/>
      <c r="B903" s="478"/>
      <c r="C903" s="479"/>
      <c r="D903" s="480"/>
      <c r="E903" s="480"/>
      <c r="F903" s="480"/>
      <c r="G903" s="481"/>
      <c r="H903" s="482"/>
    </row>
    <row r="904" spans="1:8" s="483" customFormat="1" ht="12.75" customHeight="1" x14ac:dyDescent="0.25">
      <c r="A904" s="477"/>
      <c r="B904" s="478"/>
      <c r="C904" s="479"/>
      <c r="D904" s="480"/>
      <c r="E904" s="480"/>
      <c r="F904" s="480"/>
      <c r="G904" s="481"/>
      <c r="H904" s="482"/>
    </row>
    <row r="905" spans="1:8" s="483" customFormat="1" ht="12.75" customHeight="1" x14ac:dyDescent="0.25">
      <c r="A905" s="477"/>
      <c r="B905" s="478"/>
      <c r="C905" s="479"/>
      <c r="D905" s="480"/>
      <c r="E905" s="480"/>
      <c r="F905" s="480"/>
      <c r="G905" s="481"/>
      <c r="H905" s="482"/>
    </row>
    <row r="906" spans="1:8" s="483" customFormat="1" ht="12.75" customHeight="1" x14ac:dyDescent="0.25">
      <c r="A906" s="477"/>
      <c r="B906" s="478"/>
      <c r="C906" s="479"/>
      <c r="D906" s="480"/>
      <c r="E906" s="480"/>
      <c r="F906" s="480"/>
      <c r="G906" s="481"/>
      <c r="H906" s="482"/>
    </row>
    <row r="907" spans="1:8" s="483" customFormat="1" ht="12.75" customHeight="1" x14ac:dyDescent="0.25">
      <c r="A907" s="477"/>
      <c r="B907" s="478"/>
      <c r="C907" s="479"/>
      <c r="D907" s="480"/>
      <c r="E907" s="480"/>
      <c r="F907" s="480"/>
      <c r="G907" s="481"/>
      <c r="H907" s="482"/>
    </row>
    <row r="908" spans="1:8" s="483" customFormat="1" ht="12.75" customHeight="1" x14ac:dyDescent="0.25">
      <c r="A908" s="477"/>
      <c r="B908" s="478"/>
      <c r="C908" s="479"/>
      <c r="D908" s="480"/>
      <c r="E908" s="480"/>
      <c r="F908" s="480"/>
      <c r="G908" s="481"/>
      <c r="H908" s="482"/>
    </row>
    <row r="909" spans="1:8" s="483" customFormat="1" ht="12.75" customHeight="1" x14ac:dyDescent="0.25">
      <c r="A909" s="477"/>
      <c r="B909" s="478"/>
      <c r="C909" s="479"/>
      <c r="D909" s="480"/>
      <c r="E909" s="480"/>
      <c r="F909" s="480"/>
      <c r="G909" s="481"/>
      <c r="H909" s="482"/>
    </row>
    <row r="910" spans="1:8" s="483" customFormat="1" ht="12.75" customHeight="1" x14ac:dyDescent="0.25">
      <c r="A910" s="477"/>
      <c r="B910" s="478"/>
      <c r="C910" s="479"/>
      <c r="D910" s="480"/>
      <c r="E910" s="480"/>
      <c r="F910" s="480"/>
      <c r="G910" s="481"/>
      <c r="H910" s="482"/>
    </row>
    <row r="911" spans="1:8" s="483" customFormat="1" ht="12.75" customHeight="1" x14ac:dyDescent="0.25">
      <c r="A911" s="477"/>
      <c r="B911" s="478"/>
      <c r="C911" s="479"/>
      <c r="D911" s="480"/>
      <c r="E911" s="480"/>
      <c r="F911" s="480"/>
      <c r="G911" s="481"/>
      <c r="H911" s="482"/>
    </row>
    <row r="912" spans="1:8" s="483" customFormat="1" ht="12.75" customHeight="1" x14ac:dyDescent="0.25">
      <c r="A912" s="477"/>
      <c r="B912" s="478"/>
      <c r="C912" s="479"/>
      <c r="D912" s="480"/>
      <c r="E912" s="480"/>
      <c r="F912" s="480"/>
      <c r="G912" s="481"/>
      <c r="H912" s="482"/>
    </row>
    <row r="913" spans="1:8" s="483" customFormat="1" ht="12.75" customHeight="1" x14ac:dyDescent="0.25">
      <c r="A913" s="477"/>
      <c r="B913" s="478"/>
      <c r="C913" s="479"/>
      <c r="D913" s="480"/>
      <c r="E913" s="480"/>
      <c r="F913" s="480"/>
      <c r="G913" s="481"/>
      <c r="H913" s="482"/>
    </row>
    <row r="914" spans="1:8" s="483" customFormat="1" ht="12.75" customHeight="1" x14ac:dyDescent="0.25">
      <c r="A914" s="477"/>
      <c r="B914" s="478"/>
      <c r="C914" s="479"/>
      <c r="D914" s="480"/>
      <c r="E914" s="480"/>
      <c r="F914" s="480"/>
      <c r="G914" s="481"/>
      <c r="H914" s="482"/>
    </row>
    <row r="915" spans="1:8" s="483" customFormat="1" ht="12.75" customHeight="1" x14ac:dyDescent="0.25">
      <c r="A915" s="477"/>
      <c r="B915" s="478"/>
      <c r="C915" s="479"/>
      <c r="D915" s="480"/>
      <c r="E915" s="480"/>
      <c r="F915" s="480"/>
      <c r="G915" s="481"/>
      <c r="H915" s="482"/>
    </row>
    <row r="916" spans="1:8" s="483" customFormat="1" ht="12.75" customHeight="1" x14ac:dyDescent="0.25">
      <c r="A916" s="477"/>
      <c r="B916" s="478"/>
      <c r="C916" s="479"/>
      <c r="D916" s="480"/>
      <c r="E916" s="480"/>
      <c r="F916" s="480"/>
      <c r="G916" s="481"/>
      <c r="H916" s="482"/>
    </row>
    <row r="917" spans="1:8" s="483" customFormat="1" ht="12.75" customHeight="1" x14ac:dyDescent="0.25">
      <c r="A917" s="477"/>
      <c r="B917" s="478"/>
      <c r="C917" s="479"/>
      <c r="D917" s="480"/>
      <c r="E917" s="480"/>
      <c r="F917" s="480"/>
      <c r="G917" s="481"/>
      <c r="H917" s="482"/>
    </row>
    <row r="918" spans="1:8" s="483" customFormat="1" ht="12.75" customHeight="1" x14ac:dyDescent="0.25">
      <c r="A918" s="477"/>
      <c r="B918" s="478"/>
      <c r="C918" s="479"/>
      <c r="D918" s="480"/>
      <c r="E918" s="480"/>
      <c r="F918" s="480"/>
      <c r="G918" s="481"/>
      <c r="H918" s="482"/>
    </row>
    <row r="919" spans="1:8" s="483" customFormat="1" ht="12.75" customHeight="1" x14ac:dyDescent="0.25">
      <c r="A919" s="477"/>
      <c r="B919" s="478"/>
      <c r="C919" s="479"/>
      <c r="D919" s="480"/>
      <c r="E919" s="480"/>
      <c r="F919" s="480"/>
      <c r="G919" s="481"/>
      <c r="H919" s="482"/>
    </row>
    <row r="920" spans="1:8" s="483" customFormat="1" ht="12.75" customHeight="1" x14ac:dyDescent="0.25">
      <c r="A920" s="477"/>
      <c r="B920" s="478"/>
      <c r="C920" s="479"/>
      <c r="D920" s="480"/>
      <c r="E920" s="480"/>
      <c r="F920" s="480"/>
      <c r="G920" s="481"/>
      <c r="H920" s="482"/>
    </row>
    <row r="921" spans="1:8" s="483" customFormat="1" ht="12.75" customHeight="1" x14ac:dyDescent="0.25">
      <c r="A921" s="477"/>
      <c r="B921" s="478"/>
      <c r="C921" s="479"/>
      <c r="D921" s="480"/>
      <c r="E921" s="480"/>
      <c r="F921" s="480"/>
      <c r="G921" s="481"/>
      <c r="H921" s="482"/>
    </row>
    <row r="922" spans="1:8" s="483" customFormat="1" ht="12.75" customHeight="1" x14ac:dyDescent="0.25">
      <c r="A922" s="477"/>
      <c r="B922" s="478"/>
      <c r="C922" s="479"/>
      <c r="D922" s="480"/>
      <c r="E922" s="480"/>
      <c r="F922" s="480"/>
      <c r="G922" s="481"/>
      <c r="H922" s="482"/>
    </row>
    <row r="923" spans="1:8" s="483" customFormat="1" ht="12.75" customHeight="1" x14ac:dyDescent="0.25">
      <c r="A923" s="477"/>
      <c r="B923" s="478"/>
      <c r="C923" s="479"/>
      <c r="D923" s="480"/>
      <c r="E923" s="480"/>
      <c r="F923" s="480"/>
      <c r="G923" s="481"/>
      <c r="H923" s="482"/>
    </row>
    <row r="924" spans="1:8" s="483" customFormat="1" ht="12.75" customHeight="1" x14ac:dyDescent="0.25">
      <c r="A924" s="477"/>
      <c r="B924" s="478"/>
      <c r="C924" s="479"/>
      <c r="D924" s="480"/>
      <c r="E924" s="480"/>
      <c r="F924" s="480"/>
      <c r="G924" s="481"/>
      <c r="H924" s="482"/>
    </row>
    <row r="925" spans="1:8" s="483" customFormat="1" ht="12.75" customHeight="1" x14ac:dyDescent="0.25">
      <c r="A925" s="477"/>
      <c r="B925" s="478"/>
      <c r="C925" s="479"/>
      <c r="D925" s="480"/>
      <c r="E925" s="480"/>
      <c r="F925" s="480"/>
      <c r="G925" s="481"/>
      <c r="H925" s="482"/>
    </row>
    <row r="926" spans="1:8" s="483" customFormat="1" ht="12.75" customHeight="1" x14ac:dyDescent="0.25">
      <c r="A926" s="477"/>
      <c r="B926" s="478"/>
      <c r="C926" s="479"/>
      <c r="D926" s="480"/>
      <c r="E926" s="480"/>
      <c r="F926" s="480"/>
      <c r="G926" s="481"/>
      <c r="H926" s="482"/>
    </row>
    <row r="927" spans="1:8" s="483" customFormat="1" ht="12.75" customHeight="1" x14ac:dyDescent="0.25">
      <c r="A927" s="477"/>
      <c r="B927" s="478"/>
      <c r="C927" s="479"/>
      <c r="D927" s="480"/>
      <c r="E927" s="480"/>
      <c r="F927" s="480"/>
      <c r="G927" s="481"/>
      <c r="H927" s="482"/>
    </row>
    <row r="928" spans="1:8" s="483" customFormat="1" ht="12.75" customHeight="1" x14ac:dyDescent="0.25">
      <c r="A928" s="477"/>
      <c r="B928" s="478"/>
      <c r="C928" s="479"/>
      <c r="D928" s="480"/>
      <c r="E928" s="480"/>
      <c r="F928" s="480"/>
      <c r="G928" s="481"/>
      <c r="H928" s="482"/>
    </row>
    <row r="929" spans="1:8" s="483" customFormat="1" ht="12.75" customHeight="1" x14ac:dyDescent="0.25">
      <c r="A929" s="477"/>
      <c r="B929" s="478"/>
      <c r="C929" s="479"/>
      <c r="D929" s="480"/>
      <c r="E929" s="480"/>
      <c r="F929" s="480"/>
      <c r="G929" s="481"/>
      <c r="H929" s="482"/>
    </row>
    <row r="930" spans="1:8" s="483" customFormat="1" ht="12.75" customHeight="1" x14ac:dyDescent="0.25">
      <c r="A930" s="477"/>
      <c r="B930" s="478"/>
      <c r="C930" s="479"/>
      <c r="D930" s="480"/>
      <c r="E930" s="480"/>
      <c r="F930" s="480"/>
      <c r="G930" s="481"/>
      <c r="H930" s="482"/>
    </row>
    <row r="931" spans="1:8" s="483" customFormat="1" ht="12.75" customHeight="1" x14ac:dyDescent="0.25">
      <c r="A931" s="477"/>
      <c r="B931" s="478"/>
      <c r="C931" s="479"/>
      <c r="D931" s="480"/>
      <c r="E931" s="480"/>
      <c r="F931" s="480"/>
      <c r="G931" s="481"/>
      <c r="H931" s="482"/>
    </row>
    <row r="932" spans="1:8" s="483" customFormat="1" ht="12.75" customHeight="1" x14ac:dyDescent="0.25">
      <c r="A932" s="477"/>
      <c r="B932" s="478"/>
      <c r="C932" s="479"/>
      <c r="D932" s="480"/>
      <c r="E932" s="480"/>
      <c r="F932" s="480"/>
      <c r="G932" s="481"/>
      <c r="H932" s="482"/>
    </row>
    <row r="933" spans="1:8" s="483" customFormat="1" ht="12.75" customHeight="1" x14ac:dyDescent="0.25">
      <c r="A933" s="477"/>
      <c r="B933" s="478"/>
      <c r="C933" s="479"/>
      <c r="D933" s="480"/>
      <c r="E933" s="480"/>
      <c r="F933" s="480"/>
      <c r="G933" s="481"/>
      <c r="H933" s="482"/>
    </row>
    <row r="934" spans="1:8" s="483" customFormat="1" ht="12.75" customHeight="1" x14ac:dyDescent="0.25">
      <c r="A934" s="477"/>
      <c r="B934" s="478"/>
      <c r="C934" s="479"/>
      <c r="D934" s="480"/>
      <c r="E934" s="480"/>
      <c r="F934" s="480"/>
      <c r="G934" s="481"/>
      <c r="H934" s="482"/>
    </row>
    <row r="935" spans="1:8" s="483" customFormat="1" ht="12.75" customHeight="1" x14ac:dyDescent="0.25">
      <c r="A935" s="477"/>
      <c r="B935" s="478"/>
      <c r="C935" s="479"/>
      <c r="D935" s="480"/>
      <c r="E935" s="480"/>
      <c r="F935" s="480"/>
      <c r="G935" s="481"/>
      <c r="H935" s="482"/>
    </row>
    <row r="936" spans="1:8" s="483" customFormat="1" ht="12.75" customHeight="1" x14ac:dyDescent="0.25">
      <c r="A936" s="477"/>
      <c r="B936" s="478"/>
      <c r="C936" s="479"/>
      <c r="D936" s="480"/>
      <c r="E936" s="480"/>
      <c r="F936" s="480"/>
      <c r="G936" s="481"/>
      <c r="H936" s="482"/>
    </row>
    <row r="937" spans="1:8" s="483" customFormat="1" ht="12.75" customHeight="1" x14ac:dyDescent="0.25">
      <c r="A937" s="477"/>
      <c r="B937" s="478"/>
      <c r="C937" s="479"/>
      <c r="D937" s="480"/>
      <c r="E937" s="480"/>
      <c r="F937" s="480"/>
      <c r="G937" s="481"/>
      <c r="H937" s="482"/>
    </row>
    <row r="938" spans="1:8" s="483" customFormat="1" ht="12.75" customHeight="1" x14ac:dyDescent="0.25">
      <c r="A938" s="477"/>
      <c r="B938" s="478"/>
      <c r="C938" s="479"/>
      <c r="D938" s="480"/>
      <c r="E938" s="480"/>
      <c r="F938" s="480"/>
      <c r="G938" s="481"/>
      <c r="H938" s="482"/>
    </row>
    <row r="939" spans="1:8" s="483" customFormat="1" ht="12.75" customHeight="1" x14ac:dyDescent="0.25">
      <c r="A939" s="477"/>
      <c r="B939" s="478"/>
      <c r="C939" s="479"/>
      <c r="D939" s="480"/>
      <c r="E939" s="480"/>
      <c r="F939" s="480"/>
      <c r="G939" s="481"/>
      <c r="H939" s="482"/>
    </row>
    <row r="940" spans="1:8" s="483" customFormat="1" ht="12.75" customHeight="1" x14ac:dyDescent="0.25">
      <c r="A940" s="477"/>
      <c r="B940" s="478"/>
      <c r="C940" s="479"/>
      <c r="D940" s="480"/>
      <c r="E940" s="480"/>
      <c r="F940" s="480"/>
      <c r="G940" s="481"/>
      <c r="H940" s="482"/>
    </row>
    <row r="941" spans="1:8" s="483" customFormat="1" ht="12.75" customHeight="1" x14ac:dyDescent="0.25">
      <c r="A941" s="477"/>
      <c r="B941" s="478"/>
      <c r="C941" s="479"/>
      <c r="D941" s="480"/>
      <c r="E941" s="480"/>
      <c r="F941" s="480"/>
      <c r="G941" s="481"/>
      <c r="H941" s="482"/>
    </row>
    <row r="942" spans="1:8" s="483" customFormat="1" ht="12.75" customHeight="1" x14ac:dyDescent="0.25">
      <c r="A942" s="477"/>
      <c r="B942" s="478"/>
      <c r="C942" s="479"/>
      <c r="D942" s="480"/>
      <c r="E942" s="480"/>
      <c r="F942" s="480"/>
      <c r="G942" s="481"/>
      <c r="H942" s="482"/>
    </row>
    <row r="943" spans="1:8" s="483" customFormat="1" ht="12.75" customHeight="1" x14ac:dyDescent="0.25">
      <c r="A943" s="477"/>
      <c r="B943" s="478"/>
      <c r="C943" s="479"/>
      <c r="D943" s="480"/>
      <c r="E943" s="480"/>
      <c r="F943" s="480"/>
      <c r="G943" s="481"/>
      <c r="H943" s="482"/>
    </row>
    <row r="944" spans="1:8" s="483" customFormat="1" ht="12.75" customHeight="1" x14ac:dyDescent="0.25">
      <c r="A944" s="477"/>
      <c r="B944" s="478"/>
      <c r="C944" s="479"/>
      <c r="D944" s="480"/>
      <c r="E944" s="480"/>
      <c r="F944" s="480"/>
      <c r="G944" s="481"/>
      <c r="H944" s="482"/>
    </row>
    <row r="945" spans="1:8" s="483" customFormat="1" ht="12.75" customHeight="1" x14ac:dyDescent="0.25">
      <c r="A945" s="477"/>
      <c r="B945" s="478"/>
      <c r="C945" s="479"/>
      <c r="D945" s="480"/>
      <c r="E945" s="480"/>
      <c r="F945" s="480"/>
      <c r="G945" s="481"/>
      <c r="H945" s="482"/>
    </row>
    <row r="946" spans="1:8" s="483" customFormat="1" ht="12.75" customHeight="1" x14ac:dyDescent="0.25">
      <c r="A946" s="477"/>
      <c r="B946" s="478"/>
      <c r="C946" s="479"/>
      <c r="D946" s="480"/>
      <c r="E946" s="480"/>
      <c r="F946" s="480"/>
      <c r="G946" s="481"/>
      <c r="H946" s="482"/>
    </row>
    <row r="947" spans="1:8" s="483" customFormat="1" ht="12.75" customHeight="1" x14ac:dyDescent="0.25">
      <c r="A947" s="477"/>
      <c r="B947" s="478"/>
      <c r="C947" s="479"/>
      <c r="D947" s="480"/>
      <c r="E947" s="480"/>
      <c r="F947" s="480"/>
      <c r="G947" s="481"/>
      <c r="H947" s="482"/>
    </row>
    <row r="948" spans="1:8" s="483" customFormat="1" ht="12.75" customHeight="1" x14ac:dyDescent="0.25">
      <c r="A948" s="477"/>
      <c r="B948" s="478"/>
      <c r="C948" s="479"/>
      <c r="D948" s="480"/>
      <c r="E948" s="480"/>
      <c r="F948" s="480"/>
      <c r="G948" s="481"/>
      <c r="H948" s="482"/>
    </row>
    <row r="949" spans="1:8" s="483" customFormat="1" ht="12.75" customHeight="1" x14ac:dyDescent="0.25">
      <c r="A949" s="477"/>
      <c r="B949" s="478"/>
      <c r="C949" s="479"/>
      <c r="D949" s="480"/>
      <c r="E949" s="480"/>
      <c r="F949" s="480"/>
      <c r="G949" s="481"/>
      <c r="H949" s="482"/>
    </row>
    <row r="950" spans="1:8" s="483" customFormat="1" ht="12.75" customHeight="1" x14ac:dyDescent="0.25">
      <c r="A950" s="477"/>
      <c r="B950" s="478"/>
      <c r="C950" s="479"/>
      <c r="D950" s="480"/>
      <c r="E950" s="480"/>
      <c r="F950" s="480"/>
      <c r="G950" s="481"/>
      <c r="H950" s="482"/>
    </row>
    <row r="951" spans="1:8" s="483" customFormat="1" ht="12.75" customHeight="1" x14ac:dyDescent="0.25">
      <c r="A951" s="477"/>
      <c r="B951" s="478"/>
      <c r="C951" s="479"/>
      <c r="D951" s="480"/>
      <c r="E951" s="480"/>
      <c r="F951" s="480"/>
      <c r="G951" s="481"/>
      <c r="H951" s="482"/>
    </row>
    <row r="952" spans="1:8" s="483" customFormat="1" ht="12.75" customHeight="1" x14ac:dyDescent="0.25">
      <c r="A952" s="477"/>
      <c r="B952" s="478"/>
      <c r="C952" s="479"/>
      <c r="D952" s="480"/>
      <c r="E952" s="480"/>
      <c r="F952" s="480"/>
      <c r="G952" s="481"/>
      <c r="H952" s="482"/>
    </row>
    <row r="953" spans="1:8" s="483" customFormat="1" ht="12.75" customHeight="1" x14ac:dyDescent="0.25">
      <c r="A953" s="477"/>
      <c r="B953" s="478"/>
      <c r="C953" s="479"/>
      <c r="D953" s="480"/>
      <c r="E953" s="480"/>
      <c r="F953" s="480"/>
      <c r="G953" s="481"/>
      <c r="H953" s="482"/>
    </row>
    <row r="954" spans="1:8" s="483" customFormat="1" ht="12.75" customHeight="1" x14ac:dyDescent="0.25">
      <c r="A954" s="477"/>
      <c r="B954" s="478"/>
      <c r="C954" s="479"/>
      <c r="D954" s="480"/>
      <c r="E954" s="480"/>
      <c r="F954" s="480"/>
      <c r="G954" s="481"/>
      <c r="H954" s="482"/>
    </row>
    <row r="955" spans="1:8" s="483" customFormat="1" ht="12.75" customHeight="1" x14ac:dyDescent="0.25">
      <c r="A955" s="477"/>
      <c r="B955" s="478"/>
      <c r="C955" s="479"/>
      <c r="D955" s="480"/>
      <c r="E955" s="480"/>
      <c r="F955" s="480"/>
      <c r="G955" s="481"/>
      <c r="H955" s="482"/>
    </row>
    <row r="956" spans="1:8" s="483" customFormat="1" ht="12.75" customHeight="1" x14ac:dyDescent="0.25">
      <c r="A956" s="477"/>
      <c r="B956" s="478"/>
      <c r="C956" s="479"/>
      <c r="D956" s="480"/>
      <c r="E956" s="480"/>
      <c r="F956" s="480"/>
      <c r="G956" s="481"/>
      <c r="H956" s="482"/>
    </row>
    <row r="957" spans="1:8" s="483" customFormat="1" ht="12.75" customHeight="1" x14ac:dyDescent="0.25">
      <c r="A957" s="477"/>
      <c r="B957" s="478"/>
      <c r="C957" s="479"/>
      <c r="D957" s="480"/>
      <c r="E957" s="480"/>
      <c r="F957" s="480"/>
      <c r="G957" s="481"/>
      <c r="H957" s="482"/>
    </row>
    <row r="958" spans="1:8" s="483" customFormat="1" ht="12.75" customHeight="1" x14ac:dyDescent="0.25">
      <c r="A958" s="477"/>
      <c r="B958" s="478"/>
      <c r="C958" s="479"/>
      <c r="D958" s="480"/>
      <c r="E958" s="480"/>
      <c r="F958" s="480"/>
      <c r="G958" s="481"/>
      <c r="H958" s="482"/>
    </row>
    <row r="959" spans="1:8" s="483" customFormat="1" ht="12.75" customHeight="1" x14ac:dyDescent="0.25">
      <c r="A959" s="477"/>
      <c r="B959" s="478"/>
      <c r="C959" s="479"/>
      <c r="D959" s="480"/>
      <c r="E959" s="480"/>
      <c r="F959" s="480"/>
      <c r="G959" s="481"/>
      <c r="H959" s="482"/>
    </row>
    <row r="960" spans="1:8" s="483" customFormat="1" ht="12.75" customHeight="1" x14ac:dyDescent="0.25">
      <c r="A960" s="477"/>
      <c r="B960" s="478"/>
      <c r="C960" s="479"/>
      <c r="D960" s="480"/>
      <c r="E960" s="480"/>
      <c r="F960" s="480"/>
      <c r="G960" s="481"/>
      <c r="H960" s="482"/>
    </row>
    <row r="961" spans="1:8" s="483" customFormat="1" ht="12.75" customHeight="1" x14ac:dyDescent="0.25">
      <c r="A961" s="477"/>
      <c r="B961" s="478"/>
      <c r="C961" s="479"/>
      <c r="D961" s="480"/>
      <c r="E961" s="480"/>
      <c r="F961" s="480"/>
      <c r="G961" s="481"/>
      <c r="H961" s="482"/>
    </row>
    <row r="962" spans="1:8" s="483" customFormat="1" ht="12.75" customHeight="1" x14ac:dyDescent="0.25">
      <c r="A962" s="477"/>
      <c r="B962" s="478"/>
      <c r="C962" s="479"/>
      <c r="D962" s="480"/>
      <c r="E962" s="480"/>
      <c r="F962" s="480"/>
      <c r="G962" s="481"/>
      <c r="H962" s="482"/>
    </row>
    <row r="963" spans="1:8" s="483" customFormat="1" ht="12.75" customHeight="1" x14ac:dyDescent="0.25">
      <c r="A963" s="477"/>
      <c r="B963" s="478"/>
      <c r="C963" s="479"/>
      <c r="D963" s="480"/>
      <c r="E963" s="480"/>
      <c r="F963" s="480"/>
      <c r="G963" s="481"/>
      <c r="H963" s="482"/>
    </row>
    <row r="964" spans="1:8" s="483" customFormat="1" ht="12.75" customHeight="1" x14ac:dyDescent="0.25">
      <c r="A964" s="477"/>
      <c r="B964" s="478"/>
      <c r="C964" s="479"/>
      <c r="D964" s="480"/>
      <c r="E964" s="480"/>
      <c r="F964" s="480"/>
      <c r="G964" s="481"/>
      <c r="H964" s="482"/>
    </row>
    <row r="965" spans="1:8" s="483" customFormat="1" ht="12.75" customHeight="1" x14ac:dyDescent="0.25">
      <c r="A965" s="477"/>
      <c r="B965" s="478"/>
      <c r="C965" s="479"/>
      <c r="D965" s="480"/>
      <c r="E965" s="480"/>
      <c r="F965" s="480"/>
      <c r="G965" s="481"/>
      <c r="H965" s="482"/>
    </row>
    <row r="966" spans="1:8" s="483" customFormat="1" ht="12.75" customHeight="1" x14ac:dyDescent="0.25">
      <c r="A966" s="477"/>
      <c r="B966" s="478"/>
      <c r="C966" s="479"/>
      <c r="D966" s="480"/>
      <c r="E966" s="480"/>
      <c r="F966" s="480"/>
      <c r="G966" s="481"/>
      <c r="H966" s="482"/>
    </row>
    <row r="967" spans="1:8" s="483" customFormat="1" ht="12.75" customHeight="1" x14ac:dyDescent="0.25">
      <c r="A967" s="477"/>
      <c r="B967" s="478"/>
      <c r="C967" s="479"/>
      <c r="D967" s="480"/>
      <c r="E967" s="480"/>
      <c r="F967" s="480"/>
      <c r="G967" s="481"/>
      <c r="H967" s="482"/>
    </row>
    <row r="968" spans="1:8" s="483" customFormat="1" ht="12.75" customHeight="1" x14ac:dyDescent="0.25">
      <c r="A968" s="477"/>
      <c r="B968" s="478"/>
      <c r="C968" s="479"/>
      <c r="D968" s="480"/>
      <c r="E968" s="480"/>
      <c r="F968" s="480"/>
      <c r="G968" s="481"/>
      <c r="H968" s="482"/>
    </row>
    <row r="969" spans="1:8" s="483" customFormat="1" ht="12.75" customHeight="1" x14ac:dyDescent="0.25">
      <c r="A969" s="477"/>
      <c r="B969" s="478"/>
      <c r="C969" s="479"/>
      <c r="D969" s="480"/>
      <c r="E969" s="480"/>
      <c r="F969" s="480"/>
      <c r="G969" s="481"/>
      <c r="H969" s="482"/>
    </row>
    <row r="970" spans="1:8" s="483" customFormat="1" ht="12.75" customHeight="1" x14ac:dyDescent="0.25">
      <c r="A970" s="477"/>
      <c r="B970" s="478"/>
      <c r="C970" s="479"/>
      <c r="D970" s="480"/>
      <c r="E970" s="480"/>
      <c r="F970" s="480"/>
      <c r="G970" s="481"/>
      <c r="H970" s="482"/>
    </row>
    <row r="971" spans="1:8" s="483" customFormat="1" ht="12.75" customHeight="1" x14ac:dyDescent="0.25">
      <c r="A971" s="477"/>
      <c r="B971" s="478"/>
      <c r="C971" s="479"/>
      <c r="D971" s="480"/>
      <c r="E971" s="480"/>
      <c r="F971" s="480"/>
      <c r="G971" s="481"/>
      <c r="H971" s="482"/>
    </row>
    <row r="972" spans="1:8" s="483" customFormat="1" ht="12.75" customHeight="1" x14ac:dyDescent="0.25">
      <c r="A972" s="477"/>
      <c r="B972" s="478"/>
      <c r="C972" s="479"/>
      <c r="D972" s="480"/>
      <c r="E972" s="480"/>
      <c r="F972" s="480"/>
      <c r="G972" s="481"/>
      <c r="H972" s="482"/>
    </row>
    <row r="973" spans="1:8" s="483" customFormat="1" ht="12.75" customHeight="1" x14ac:dyDescent="0.25">
      <c r="A973" s="477"/>
      <c r="B973" s="478"/>
      <c r="C973" s="479"/>
      <c r="D973" s="480"/>
      <c r="E973" s="480"/>
      <c r="F973" s="480"/>
      <c r="G973" s="481"/>
      <c r="H973" s="482"/>
    </row>
    <row r="974" spans="1:8" s="483" customFormat="1" ht="12.75" customHeight="1" x14ac:dyDescent="0.25">
      <c r="A974" s="477"/>
      <c r="B974" s="478"/>
      <c r="C974" s="479"/>
      <c r="D974" s="480"/>
      <c r="E974" s="480"/>
      <c r="F974" s="480"/>
      <c r="G974" s="481"/>
      <c r="H974" s="482"/>
    </row>
    <row r="975" spans="1:8" s="483" customFormat="1" ht="12.75" customHeight="1" x14ac:dyDescent="0.25">
      <c r="A975" s="477"/>
      <c r="B975" s="478"/>
      <c r="C975" s="479"/>
      <c r="D975" s="480"/>
      <c r="E975" s="480"/>
      <c r="F975" s="480"/>
      <c r="G975" s="481"/>
      <c r="H975" s="482"/>
    </row>
    <row r="976" spans="1:8" s="483" customFormat="1" ht="12.75" customHeight="1" x14ac:dyDescent="0.25">
      <c r="A976" s="477"/>
      <c r="B976" s="478"/>
      <c r="C976" s="479"/>
      <c r="D976" s="480"/>
      <c r="E976" s="480"/>
      <c r="F976" s="480"/>
      <c r="G976" s="481"/>
      <c r="H976" s="482"/>
    </row>
    <row r="977" spans="1:8" s="483" customFormat="1" ht="12.75" customHeight="1" x14ac:dyDescent="0.25">
      <c r="A977" s="477"/>
      <c r="B977" s="478"/>
      <c r="C977" s="479"/>
      <c r="D977" s="480"/>
      <c r="E977" s="480"/>
      <c r="F977" s="480"/>
      <c r="G977" s="481"/>
      <c r="H977" s="482"/>
    </row>
    <row r="978" spans="1:8" s="483" customFormat="1" ht="12.75" customHeight="1" x14ac:dyDescent="0.25">
      <c r="A978" s="477"/>
      <c r="B978" s="478"/>
      <c r="C978" s="479"/>
      <c r="D978" s="480"/>
      <c r="E978" s="480"/>
      <c r="F978" s="480"/>
      <c r="G978" s="481"/>
      <c r="H978" s="482"/>
    </row>
    <row r="979" spans="1:8" s="483" customFormat="1" ht="12.75" customHeight="1" x14ac:dyDescent="0.25">
      <c r="A979" s="477"/>
      <c r="B979" s="478"/>
      <c r="C979" s="479"/>
      <c r="D979" s="480"/>
      <c r="E979" s="480"/>
      <c r="F979" s="480"/>
      <c r="G979" s="481"/>
      <c r="H979" s="482"/>
    </row>
    <row r="980" spans="1:8" s="483" customFormat="1" ht="12.75" customHeight="1" x14ac:dyDescent="0.25">
      <c r="A980" s="477"/>
      <c r="B980" s="478"/>
      <c r="C980" s="479"/>
      <c r="D980" s="480"/>
      <c r="E980" s="480"/>
      <c r="F980" s="480"/>
      <c r="G980" s="481"/>
      <c r="H980" s="482"/>
    </row>
    <row r="981" spans="1:8" s="483" customFormat="1" ht="12.75" customHeight="1" x14ac:dyDescent="0.25">
      <c r="A981" s="477"/>
      <c r="B981" s="478"/>
      <c r="C981" s="479"/>
      <c r="D981" s="480"/>
      <c r="E981" s="480"/>
      <c r="F981" s="480"/>
      <c r="G981" s="481"/>
      <c r="H981" s="482"/>
    </row>
    <row r="982" spans="1:8" s="483" customFormat="1" ht="12.75" customHeight="1" x14ac:dyDescent="0.25">
      <c r="A982" s="477"/>
      <c r="B982" s="478"/>
      <c r="C982" s="479"/>
      <c r="D982" s="480"/>
      <c r="E982" s="480"/>
      <c r="F982" s="480"/>
      <c r="G982" s="481"/>
      <c r="H982" s="482"/>
    </row>
    <row r="983" spans="1:8" s="483" customFormat="1" ht="12.75" customHeight="1" x14ac:dyDescent="0.25">
      <c r="A983" s="477"/>
      <c r="B983" s="478"/>
      <c r="C983" s="479"/>
      <c r="D983" s="480"/>
      <c r="E983" s="480"/>
      <c r="F983" s="480"/>
      <c r="G983" s="481"/>
      <c r="H983" s="482"/>
    </row>
    <row r="984" spans="1:8" s="483" customFormat="1" ht="12.75" customHeight="1" x14ac:dyDescent="0.25">
      <c r="A984" s="477"/>
      <c r="B984" s="478"/>
      <c r="C984" s="479"/>
      <c r="D984" s="480"/>
      <c r="E984" s="480"/>
      <c r="F984" s="480"/>
      <c r="G984" s="481"/>
      <c r="H984" s="482"/>
    </row>
    <row r="985" spans="1:8" s="483" customFormat="1" ht="12.75" customHeight="1" x14ac:dyDescent="0.25">
      <c r="A985" s="477"/>
      <c r="B985" s="478"/>
      <c r="C985" s="479"/>
      <c r="D985" s="480"/>
      <c r="E985" s="480"/>
      <c r="F985" s="480"/>
      <c r="G985" s="481"/>
      <c r="H985" s="482"/>
    </row>
    <row r="986" spans="1:8" s="483" customFormat="1" ht="12.75" customHeight="1" x14ac:dyDescent="0.25">
      <c r="A986" s="477"/>
      <c r="B986" s="478"/>
      <c r="C986" s="479"/>
      <c r="D986" s="480"/>
      <c r="E986" s="480"/>
      <c r="F986" s="480"/>
      <c r="G986" s="481"/>
      <c r="H986" s="482"/>
    </row>
    <row r="987" spans="1:8" s="483" customFormat="1" ht="12.75" customHeight="1" x14ac:dyDescent="0.25">
      <c r="A987" s="477"/>
      <c r="B987" s="478"/>
      <c r="C987" s="479"/>
      <c r="D987" s="480"/>
      <c r="E987" s="480"/>
      <c r="F987" s="480"/>
      <c r="G987" s="481"/>
      <c r="H987" s="482"/>
    </row>
    <row r="988" spans="1:8" s="483" customFormat="1" ht="12.75" customHeight="1" x14ac:dyDescent="0.25">
      <c r="A988" s="477"/>
      <c r="B988" s="478"/>
      <c r="C988" s="479"/>
      <c r="D988" s="480"/>
      <c r="E988" s="480"/>
      <c r="F988" s="480"/>
      <c r="G988" s="481"/>
      <c r="H988" s="482"/>
    </row>
    <row r="989" spans="1:8" s="483" customFormat="1" ht="12.75" customHeight="1" x14ac:dyDescent="0.25">
      <c r="A989" s="477"/>
      <c r="B989" s="478"/>
      <c r="C989" s="479"/>
      <c r="D989" s="480"/>
      <c r="E989" s="480"/>
      <c r="F989" s="480"/>
      <c r="G989" s="481"/>
      <c r="H989" s="482"/>
    </row>
    <row r="990" spans="1:8" s="483" customFormat="1" ht="12.75" customHeight="1" x14ac:dyDescent="0.25">
      <c r="A990" s="477"/>
      <c r="B990" s="478"/>
      <c r="C990" s="479"/>
      <c r="D990" s="480"/>
      <c r="E990" s="480"/>
      <c r="F990" s="480"/>
      <c r="G990" s="481"/>
      <c r="H990" s="482"/>
    </row>
    <row r="991" spans="1:8" s="483" customFormat="1" ht="12.75" customHeight="1" x14ac:dyDescent="0.25">
      <c r="A991" s="477"/>
      <c r="B991" s="478"/>
      <c r="C991" s="479"/>
      <c r="D991" s="480"/>
      <c r="E991" s="480"/>
      <c r="F991" s="480"/>
      <c r="G991" s="481"/>
      <c r="H991" s="482"/>
    </row>
    <row r="992" spans="1:8" s="483" customFormat="1" ht="12.75" customHeight="1" x14ac:dyDescent="0.25">
      <c r="A992" s="477"/>
      <c r="B992" s="478"/>
      <c r="C992" s="479"/>
      <c r="D992" s="480"/>
      <c r="E992" s="480"/>
      <c r="F992" s="480"/>
      <c r="G992" s="481"/>
      <c r="H992" s="482"/>
    </row>
    <row r="993" spans="1:8" s="483" customFormat="1" ht="12.75" customHeight="1" x14ac:dyDescent="0.25">
      <c r="A993" s="477"/>
      <c r="B993" s="478"/>
      <c r="C993" s="479"/>
      <c r="D993" s="480"/>
      <c r="E993" s="480"/>
      <c r="F993" s="480"/>
      <c r="G993" s="481"/>
      <c r="H993" s="482"/>
    </row>
    <row r="994" spans="1:8" s="483" customFormat="1" ht="12.75" customHeight="1" x14ac:dyDescent="0.25">
      <c r="A994" s="477"/>
      <c r="B994" s="478"/>
      <c r="C994" s="479"/>
      <c r="D994" s="480"/>
      <c r="E994" s="480"/>
      <c r="F994" s="480"/>
      <c r="G994" s="481"/>
      <c r="H994" s="482"/>
    </row>
    <row r="995" spans="1:8" s="483" customFormat="1" ht="12.75" customHeight="1" x14ac:dyDescent="0.25">
      <c r="A995" s="477"/>
      <c r="B995" s="478"/>
      <c r="C995" s="479"/>
      <c r="D995" s="480"/>
      <c r="E995" s="480"/>
      <c r="F995" s="480"/>
      <c r="G995" s="481"/>
      <c r="H995" s="482"/>
    </row>
    <row r="996" spans="1:8" s="483" customFormat="1" ht="12.75" customHeight="1" x14ac:dyDescent="0.25">
      <c r="A996" s="477"/>
      <c r="B996" s="478"/>
      <c r="C996" s="479"/>
      <c r="D996" s="480"/>
      <c r="E996" s="480"/>
      <c r="F996" s="480"/>
      <c r="G996" s="481"/>
      <c r="H996" s="482"/>
    </row>
    <row r="997" spans="1:8" s="483" customFormat="1" ht="12.75" customHeight="1" x14ac:dyDescent="0.25">
      <c r="A997" s="477"/>
      <c r="B997" s="478"/>
      <c r="C997" s="479"/>
      <c r="D997" s="480"/>
      <c r="E997" s="480"/>
      <c r="F997" s="480"/>
      <c r="G997" s="481"/>
      <c r="H997" s="482"/>
    </row>
    <row r="998" spans="1:8" s="483" customFormat="1" ht="12.75" customHeight="1" x14ac:dyDescent="0.25">
      <c r="A998" s="477"/>
      <c r="B998" s="478"/>
      <c r="C998" s="479"/>
      <c r="D998" s="480"/>
      <c r="E998" s="480"/>
      <c r="F998" s="480"/>
      <c r="G998" s="481"/>
      <c r="H998" s="482"/>
    </row>
    <row r="999" spans="1:8" s="483" customFormat="1" ht="12.75" customHeight="1" x14ac:dyDescent="0.25">
      <c r="A999" s="477"/>
      <c r="B999" s="478"/>
      <c r="C999" s="479"/>
      <c r="D999" s="480"/>
      <c r="E999" s="480"/>
      <c r="F999" s="480"/>
      <c r="G999" s="481"/>
      <c r="H999" s="482"/>
    </row>
    <row r="1000" spans="1:8" s="483" customFormat="1" ht="12.75" customHeight="1" x14ac:dyDescent="0.25">
      <c r="A1000" s="477"/>
      <c r="B1000" s="478"/>
      <c r="C1000" s="479"/>
      <c r="D1000" s="480"/>
      <c r="E1000" s="480"/>
      <c r="F1000" s="480"/>
      <c r="G1000" s="481"/>
      <c r="H1000" s="482"/>
    </row>
    <row r="1001" spans="1:8" s="483" customFormat="1" ht="12.75" customHeight="1" x14ac:dyDescent="0.25">
      <c r="A1001" s="477"/>
      <c r="B1001" s="478"/>
      <c r="C1001" s="479"/>
      <c r="D1001" s="480"/>
      <c r="E1001" s="480"/>
      <c r="F1001" s="480"/>
      <c r="G1001" s="481"/>
      <c r="H1001" s="482"/>
    </row>
    <row r="1002" spans="1:8" s="483" customFormat="1" ht="12.75" customHeight="1" x14ac:dyDescent="0.25">
      <c r="A1002" s="477"/>
      <c r="B1002" s="478"/>
      <c r="C1002" s="479"/>
      <c r="D1002" s="480"/>
      <c r="E1002" s="480"/>
      <c r="F1002" s="480"/>
      <c r="G1002" s="481"/>
      <c r="H1002" s="482"/>
    </row>
    <row r="1003" spans="1:8" s="483" customFormat="1" ht="12.75" customHeight="1" x14ac:dyDescent="0.25">
      <c r="A1003" s="477"/>
      <c r="B1003" s="478"/>
      <c r="C1003" s="479"/>
      <c r="D1003" s="480"/>
      <c r="E1003" s="480"/>
      <c r="F1003" s="480"/>
      <c r="G1003" s="481"/>
      <c r="H1003" s="482"/>
    </row>
    <row r="1004" spans="1:8" s="483" customFormat="1" ht="12.75" customHeight="1" x14ac:dyDescent="0.25">
      <c r="A1004" s="477"/>
      <c r="B1004" s="478"/>
      <c r="C1004" s="479"/>
      <c r="D1004" s="480"/>
      <c r="E1004" s="480"/>
      <c r="F1004" s="480"/>
      <c r="G1004" s="481"/>
      <c r="H1004" s="482"/>
    </row>
    <row r="1005" spans="1:8" s="483" customFormat="1" ht="12.75" customHeight="1" x14ac:dyDescent="0.25">
      <c r="A1005" s="477"/>
      <c r="B1005" s="478"/>
      <c r="C1005" s="479"/>
      <c r="D1005" s="480"/>
      <c r="E1005" s="480"/>
      <c r="F1005" s="480"/>
      <c r="G1005" s="481"/>
      <c r="H1005" s="482"/>
    </row>
    <row r="1006" spans="1:8" s="483" customFormat="1" ht="12.75" customHeight="1" x14ac:dyDescent="0.25">
      <c r="A1006" s="477"/>
      <c r="B1006" s="478"/>
      <c r="C1006" s="479"/>
      <c r="D1006" s="480"/>
      <c r="E1006" s="480"/>
      <c r="F1006" s="480"/>
      <c r="G1006" s="481"/>
      <c r="H1006" s="482"/>
    </row>
    <row r="1007" spans="1:8" s="483" customFormat="1" ht="12.75" customHeight="1" x14ac:dyDescent="0.25">
      <c r="A1007" s="477"/>
      <c r="B1007" s="478"/>
      <c r="C1007" s="479"/>
      <c r="D1007" s="480"/>
      <c r="E1007" s="480"/>
      <c r="F1007" s="480"/>
      <c r="G1007" s="481"/>
      <c r="H1007" s="482"/>
    </row>
    <row r="1008" spans="1:8" s="483" customFormat="1" ht="12.75" customHeight="1" x14ac:dyDescent="0.25">
      <c r="A1008" s="477"/>
      <c r="B1008" s="478"/>
      <c r="C1008" s="479"/>
      <c r="D1008" s="480"/>
      <c r="E1008" s="480"/>
      <c r="F1008" s="480"/>
      <c r="G1008" s="481"/>
      <c r="H1008" s="482"/>
    </row>
    <row r="1009" spans="1:8" s="483" customFormat="1" ht="12.75" customHeight="1" x14ac:dyDescent="0.25">
      <c r="A1009" s="477"/>
      <c r="B1009" s="478"/>
      <c r="C1009" s="479"/>
      <c r="D1009" s="480"/>
      <c r="E1009" s="480"/>
      <c r="F1009" s="480"/>
      <c r="G1009" s="481"/>
      <c r="H1009" s="482"/>
    </row>
    <row r="1010" spans="1:8" s="483" customFormat="1" ht="12.75" customHeight="1" x14ac:dyDescent="0.25">
      <c r="A1010" s="477"/>
      <c r="B1010" s="478"/>
      <c r="C1010" s="479"/>
      <c r="D1010" s="480"/>
      <c r="E1010" s="480"/>
      <c r="F1010" s="480"/>
      <c r="G1010" s="481"/>
      <c r="H1010" s="482"/>
    </row>
    <row r="1011" spans="1:8" s="483" customFormat="1" ht="12.75" customHeight="1" x14ac:dyDescent="0.25">
      <c r="A1011" s="477"/>
      <c r="B1011" s="478"/>
      <c r="C1011" s="479"/>
      <c r="D1011" s="480"/>
      <c r="E1011" s="480"/>
      <c r="F1011" s="480"/>
      <c r="G1011" s="481"/>
      <c r="H1011" s="482"/>
    </row>
    <row r="1012" spans="1:8" s="483" customFormat="1" ht="12.75" customHeight="1" x14ac:dyDescent="0.25">
      <c r="A1012" s="477"/>
      <c r="B1012" s="478"/>
      <c r="C1012" s="479"/>
      <c r="D1012" s="480"/>
      <c r="E1012" s="480"/>
      <c r="F1012" s="480"/>
      <c r="G1012" s="481"/>
      <c r="H1012" s="482"/>
    </row>
    <row r="1013" spans="1:8" s="483" customFormat="1" ht="12.75" customHeight="1" x14ac:dyDescent="0.25">
      <c r="A1013" s="477"/>
      <c r="B1013" s="478"/>
      <c r="C1013" s="479"/>
      <c r="D1013" s="480"/>
      <c r="E1013" s="480"/>
      <c r="F1013" s="480"/>
      <c r="G1013" s="481"/>
      <c r="H1013" s="482"/>
    </row>
    <row r="1014" spans="1:8" s="483" customFormat="1" ht="12.75" customHeight="1" x14ac:dyDescent="0.25">
      <c r="A1014" s="477"/>
      <c r="B1014" s="478"/>
      <c r="C1014" s="479"/>
      <c r="D1014" s="480"/>
      <c r="E1014" s="480"/>
      <c r="F1014" s="480"/>
      <c r="G1014" s="481"/>
      <c r="H1014" s="482"/>
    </row>
    <row r="1015" spans="1:8" s="483" customFormat="1" ht="12.75" customHeight="1" x14ac:dyDescent="0.25">
      <c r="A1015" s="477"/>
      <c r="B1015" s="478"/>
      <c r="C1015" s="479"/>
      <c r="D1015" s="480"/>
      <c r="E1015" s="480"/>
      <c r="F1015" s="480"/>
      <c r="G1015" s="481"/>
      <c r="H1015" s="482"/>
    </row>
    <row r="1016" spans="1:8" s="483" customFormat="1" ht="12.75" customHeight="1" x14ac:dyDescent="0.25">
      <c r="A1016" s="477"/>
      <c r="B1016" s="478"/>
      <c r="C1016" s="479"/>
      <c r="D1016" s="480"/>
      <c r="E1016" s="480"/>
      <c r="F1016" s="480"/>
      <c r="G1016" s="481"/>
      <c r="H1016" s="482"/>
    </row>
    <row r="1017" spans="1:8" s="483" customFormat="1" ht="12.75" customHeight="1" x14ac:dyDescent="0.25">
      <c r="A1017" s="477"/>
      <c r="B1017" s="478"/>
      <c r="C1017" s="479"/>
      <c r="D1017" s="480"/>
      <c r="E1017" s="480"/>
      <c r="F1017" s="480"/>
      <c r="G1017" s="481"/>
      <c r="H1017" s="482"/>
    </row>
    <row r="1018" spans="1:8" s="483" customFormat="1" ht="12.75" customHeight="1" x14ac:dyDescent="0.25">
      <c r="A1018" s="477"/>
      <c r="B1018" s="478"/>
      <c r="C1018" s="479"/>
      <c r="D1018" s="480"/>
      <c r="E1018" s="480"/>
      <c r="F1018" s="480"/>
      <c r="G1018" s="481"/>
      <c r="H1018" s="482"/>
    </row>
    <row r="1019" spans="1:8" s="483" customFormat="1" ht="12.75" customHeight="1" x14ac:dyDescent="0.25">
      <c r="A1019" s="477"/>
      <c r="B1019" s="478"/>
      <c r="C1019" s="479"/>
      <c r="D1019" s="480"/>
      <c r="E1019" s="480"/>
      <c r="F1019" s="480"/>
      <c r="G1019" s="481"/>
      <c r="H1019" s="482"/>
    </row>
    <row r="1020" spans="1:8" s="483" customFormat="1" ht="12.75" customHeight="1" x14ac:dyDescent="0.25">
      <c r="A1020" s="477"/>
      <c r="B1020" s="478"/>
      <c r="C1020" s="479"/>
      <c r="D1020" s="480"/>
      <c r="E1020" s="480"/>
      <c r="F1020" s="480"/>
      <c r="G1020" s="481"/>
      <c r="H1020" s="482"/>
    </row>
    <row r="1021" spans="1:8" s="483" customFormat="1" ht="12.75" customHeight="1" x14ac:dyDescent="0.25">
      <c r="A1021" s="477"/>
      <c r="B1021" s="478"/>
      <c r="C1021" s="479"/>
      <c r="D1021" s="480"/>
      <c r="E1021" s="480"/>
      <c r="F1021" s="480"/>
      <c r="G1021" s="481"/>
      <c r="H1021" s="482"/>
    </row>
    <row r="1022" spans="1:8" s="483" customFormat="1" ht="12.75" customHeight="1" x14ac:dyDescent="0.25">
      <c r="A1022" s="477"/>
      <c r="B1022" s="478"/>
      <c r="C1022" s="479"/>
      <c r="D1022" s="480"/>
      <c r="E1022" s="480"/>
      <c r="F1022" s="480"/>
      <c r="G1022" s="481"/>
      <c r="H1022" s="482"/>
    </row>
    <row r="1023" spans="1:8" s="483" customFormat="1" ht="12.75" customHeight="1" x14ac:dyDescent="0.25">
      <c r="A1023" s="477"/>
      <c r="B1023" s="478"/>
      <c r="C1023" s="479"/>
      <c r="D1023" s="480"/>
      <c r="E1023" s="480"/>
      <c r="F1023" s="480"/>
      <c r="G1023" s="481"/>
      <c r="H1023" s="482"/>
    </row>
    <row r="1024" spans="1:8" s="483" customFormat="1" ht="12.75" customHeight="1" x14ac:dyDescent="0.25">
      <c r="A1024" s="477"/>
      <c r="B1024" s="478"/>
      <c r="C1024" s="479"/>
      <c r="D1024" s="480"/>
      <c r="E1024" s="480"/>
      <c r="F1024" s="480"/>
      <c r="G1024" s="481"/>
      <c r="H1024" s="482"/>
    </row>
    <row r="1025" spans="1:8" s="483" customFormat="1" ht="12.75" customHeight="1" x14ac:dyDescent="0.25">
      <c r="A1025" s="477"/>
      <c r="B1025" s="478"/>
      <c r="C1025" s="479"/>
      <c r="D1025" s="480"/>
      <c r="E1025" s="480"/>
      <c r="F1025" s="480"/>
      <c r="G1025" s="481"/>
      <c r="H1025" s="482"/>
    </row>
    <row r="1026" spans="1:8" s="483" customFormat="1" ht="12.75" customHeight="1" x14ac:dyDescent="0.25">
      <c r="A1026" s="477"/>
      <c r="B1026" s="478"/>
      <c r="C1026" s="479"/>
      <c r="D1026" s="480"/>
      <c r="E1026" s="480"/>
      <c r="F1026" s="480"/>
      <c r="G1026" s="481"/>
      <c r="H1026" s="482"/>
    </row>
    <row r="1027" spans="1:8" s="483" customFormat="1" ht="12.75" customHeight="1" x14ac:dyDescent="0.25">
      <c r="A1027" s="477"/>
      <c r="B1027" s="478"/>
      <c r="C1027" s="479"/>
      <c r="D1027" s="480"/>
      <c r="E1027" s="480"/>
      <c r="F1027" s="480"/>
      <c r="G1027" s="481"/>
      <c r="H1027" s="482"/>
    </row>
    <row r="1028" spans="1:8" s="483" customFormat="1" ht="12.75" customHeight="1" x14ac:dyDescent="0.25">
      <c r="A1028" s="477"/>
      <c r="B1028" s="478"/>
      <c r="C1028" s="479"/>
      <c r="D1028" s="480"/>
      <c r="E1028" s="480"/>
      <c r="F1028" s="480"/>
      <c r="G1028" s="481"/>
      <c r="H1028" s="482"/>
    </row>
    <row r="1029" spans="1:8" s="483" customFormat="1" ht="12.75" customHeight="1" x14ac:dyDescent="0.25">
      <c r="A1029" s="477"/>
      <c r="B1029" s="478"/>
      <c r="C1029" s="479"/>
      <c r="D1029" s="480"/>
      <c r="E1029" s="480"/>
      <c r="F1029" s="480"/>
      <c r="G1029" s="481"/>
      <c r="H1029" s="482"/>
    </row>
    <row r="1030" spans="1:8" s="483" customFormat="1" ht="12.75" customHeight="1" x14ac:dyDescent="0.25">
      <c r="A1030" s="477"/>
      <c r="B1030" s="478"/>
      <c r="C1030" s="479"/>
      <c r="D1030" s="480"/>
      <c r="E1030" s="480"/>
      <c r="F1030" s="480"/>
      <c r="G1030" s="481"/>
      <c r="H1030" s="482"/>
    </row>
    <row r="1031" spans="1:8" s="483" customFormat="1" ht="12.75" customHeight="1" x14ac:dyDescent="0.25">
      <c r="A1031" s="477"/>
      <c r="B1031" s="478"/>
      <c r="C1031" s="479"/>
      <c r="D1031" s="480"/>
      <c r="E1031" s="480"/>
      <c r="F1031" s="480"/>
      <c r="G1031" s="481"/>
      <c r="H1031" s="482"/>
    </row>
    <row r="1032" spans="1:8" s="483" customFormat="1" ht="12.75" customHeight="1" x14ac:dyDescent="0.25">
      <c r="A1032" s="477"/>
      <c r="B1032" s="478"/>
      <c r="C1032" s="479"/>
      <c r="D1032" s="480"/>
      <c r="E1032" s="480"/>
      <c r="F1032" s="480"/>
      <c r="G1032" s="481"/>
      <c r="H1032" s="482"/>
    </row>
    <row r="1033" spans="1:8" s="483" customFormat="1" ht="12.75" customHeight="1" x14ac:dyDescent="0.25">
      <c r="A1033" s="477"/>
      <c r="B1033" s="478"/>
      <c r="C1033" s="479"/>
      <c r="D1033" s="480"/>
      <c r="E1033" s="480"/>
      <c r="F1033" s="480"/>
      <c r="G1033" s="481"/>
      <c r="H1033" s="482"/>
    </row>
    <row r="1034" spans="1:8" s="483" customFormat="1" ht="12.75" customHeight="1" x14ac:dyDescent="0.25">
      <c r="A1034" s="477"/>
      <c r="B1034" s="478"/>
      <c r="C1034" s="479"/>
      <c r="D1034" s="480"/>
      <c r="E1034" s="480"/>
      <c r="F1034" s="480"/>
      <c r="G1034" s="481"/>
      <c r="H1034" s="482"/>
    </row>
    <row r="1035" spans="1:8" s="483" customFormat="1" ht="12.75" customHeight="1" x14ac:dyDescent="0.25">
      <c r="A1035" s="477"/>
      <c r="B1035" s="478"/>
      <c r="C1035" s="479"/>
      <c r="D1035" s="480"/>
      <c r="E1035" s="480"/>
      <c r="F1035" s="480"/>
      <c r="G1035" s="481"/>
      <c r="H1035" s="482"/>
    </row>
    <row r="1036" spans="1:8" s="483" customFormat="1" ht="12.75" customHeight="1" x14ac:dyDescent="0.25">
      <c r="A1036" s="477"/>
      <c r="B1036" s="478"/>
      <c r="C1036" s="479"/>
      <c r="D1036" s="480"/>
      <c r="E1036" s="480"/>
      <c r="F1036" s="480"/>
      <c r="G1036" s="481"/>
      <c r="H1036" s="482"/>
    </row>
    <row r="1037" spans="1:8" s="483" customFormat="1" ht="12.75" customHeight="1" x14ac:dyDescent="0.25">
      <c r="A1037" s="477"/>
      <c r="B1037" s="478"/>
      <c r="C1037" s="479"/>
      <c r="D1037" s="480"/>
      <c r="E1037" s="480"/>
      <c r="F1037" s="480"/>
      <c r="G1037" s="481"/>
      <c r="H1037" s="482"/>
    </row>
    <row r="1038" spans="1:8" s="483" customFormat="1" ht="12.75" customHeight="1" x14ac:dyDescent="0.25">
      <c r="A1038" s="477"/>
      <c r="B1038" s="478"/>
      <c r="C1038" s="479"/>
      <c r="D1038" s="480"/>
      <c r="E1038" s="480"/>
      <c r="F1038" s="480"/>
      <c r="G1038" s="481"/>
      <c r="H1038" s="482"/>
    </row>
    <row r="1039" spans="1:8" s="483" customFormat="1" ht="12.75" customHeight="1" x14ac:dyDescent="0.25">
      <c r="A1039" s="477"/>
      <c r="B1039" s="478"/>
      <c r="C1039" s="479"/>
      <c r="D1039" s="480"/>
      <c r="E1039" s="480"/>
      <c r="F1039" s="480"/>
      <c r="G1039" s="481"/>
      <c r="H1039" s="482"/>
    </row>
    <row r="1040" spans="1:8" s="483" customFormat="1" ht="12.75" customHeight="1" x14ac:dyDescent="0.25">
      <c r="A1040" s="477"/>
      <c r="B1040" s="478"/>
      <c r="C1040" s="479"/>
      <c r="D1040" s="480"/>
      <c r="E1040" s="480"/>
      <c r="F1040" s="480"/>
      <c r="G1040" s="481"/>
      <c r="H1040" s="482"/>
    </row>
    <row r="1041" spans="1:8" s="483" customFormat="1" ht="12.75" customHeight="1" x14ac:dyDescent="0.25">
      <c r="A1041" s="477"/>
      <c r="B1041" s="478"/>
      <c r="C1041" s="479"/>
      <c r="D1041" s="480"/>
      <c r="E1041" s="480"/>
      <c r="F1041" s="480"/>
      <c r="G1041" s="481"/>
      <c r="H1041" s="482"/>
    </row>
    <row r="1042" spans="1:8" s="483" customFormat="1" ht="12.75" customHeight="1" x14ac:dyDescent="0.25">
      <c r="A1042" s="477"/>
      <c r="B1042" s="478"/>
      <c r="C1042" s="479"/>
      <c r="D1042" s="480"/>
      <c r="E1042" s="480"/>
      <c r="F1042" s="480"/>
      <c r="G1042" s="481"/>
      <c r="H1042" s="482"/>
    </row>
    <row r="1043" spans="1:8" s="483" customFormat="1" ht="12.75" customHeight="1" x14ac:dyDescent="0.25">
      <c r="A1043" s="477"/>
      <c r="B1043" s="478"/>
      <c r="C1043" s="479"/>
      <c r="D1043" s="480"/>
      <c r="E1043" s="480"/>
      <c r="F1043" s="480"/>
      <c r="G1043" s="481"/>
      <c r="H1043" s="482"/>
    </row>
    <row r="1044" spans="1:8" s="483" customFormat="1" ht="12.75" customHeight="1" x14ac:dyDescent="0.25">
      <c r="A1044" s="477"/>
      <c r="B1044" s="478"/>
      <c r="C1044" s="479"/>
      <c r="D1044" s="480"/>
      <c r="E1044" s="480"/>
      <c r="F1044" s="480"/>
      <c r="G1044" s="481"/>
      <c r="H1044" s="482"/>
    </row>
    <row r="1045" spans="1:8" s="483" customFormat="1" ht="12.75" customHeight="1" x14ac:dyDescent="0.25">
      <c r="A1045" s="477"/>
      <c r="B1045" s="478"/>
      <c r="C1045" s="479"/>
      <c r="D1045" s="480"/>
      <c r="E1045" s="480"/>
      <c r="F1045" s="480"/>
      <c r="G1045" s="481"/>
      <c r="H1045" s="482"/>
    </row>
    <row r="1046" spans="1:8" s="483" customFormat="1" ht="12.75" customHeight="1" x14ac:dyDescent="0.25">
      <c r="A1046" s="477"/>
      <c r="B1046" s="478"/>
      <c r="C1046" s="479"/>
      <c r="D1046" s="480"/>
      <c r="E1046" s="480"/>
      <c r="F1046" s="480"/>
      <c r="G1046" s="481"/>
      <c r="H1046" s="482"/>
    </row>
    <row r="1047" spans="1:8" s="483" customFormat="1" ht="12.75" customHeight="1" x14ac:dyDescent="0.25">
      <c r="A1047" s="477"/>
      <c r="B1047" s="478"/>
      <c r="C1047" s="479"/>
      <c r="D1047" s="480"/>
      <c r="E1047" s="480"/>
      <c r="F1047" s="480"/>
      <c r="G1047" s="481"/>
      <c r="H1047" s="482"/>
    </row>
    <row r="1048" spans="1:8" s="483" customFormat="1" ht="12.75" customHeight="1" x14ac:dyDescent="0.25">
      <c r="A1048" s="477"/>
      <c r="B1048" s="478"/>
      <c r="C1048" s="479"/>
      <c r="D1048" s="480"/>
      <c r="E1048" s="480"/>
      <c r="F1048" s="480"/>
      <c r="G1048" s="481"/>
      <c r="H1048" s="482"/>
    </row>
    <row r="1049" spans="1:8" s="483" customFormat="1" ht="12.75" customHeight="1" x14ac:dyDescent="0.25">
      <c r="A1049" s="477"/>
      <c r="B1049" s="478"/>
      <c r="C1049" s="479"/>
      <c r="D1049" s="480"/>
      <c r="E1049" s="480"/>
      <c r="F1049" s="480"/>
      <c r="G1049" s="481"/>
      <c r="H1049" s="482"/>
    </row>
    <row r="1050" spans="1:8" s="483" customFormat="1" ht="12.75" customHeight="1" x14ac:dyDescent="0.25">
      <c r="A1050" s="477"/>
      <c r="B1050" s="478"/>
      <c r="C1050" s="479"/>
      <c r="D1050" s="480"/>
      <c r="E1050" s="480"/>
      <c r="F1050" s="480"/>
      <c r="G1050" s="481"/>
      <c r="H1050" s="482"/>
    </row>
    <row r="1051" spans="1:8" s="483" customFormat="1" ht="12.75" customHeight="1" x14ac:dyDescent="0.25">
      <c r="A1051" s="477"/>
      <c r="B1051" s="478"/>
      <c r="C1051" s="479"/>
      <c r="D1051" s="480"/>
      <c r="E1051" s="480"/>
      <c r="F1051" s="480"/>
      <c r="G1051" s="481"/>
      <c r="H1051" s="482"/>
    </row>
    <row r="1052" spans="1:8" s="483" customFormat="1" ht="12.75" customHeight="1" x14ac:dyDescent="0.25">
      <c r="A1052" s="477"/>
      <c r="B1052" s="478"/>
      <c r="C1052" s="479"/>
      <c r="D1052" s="480"/>
      <c r="E1052" s="480"/>
      <c r="F1052" s="480"/>
      <c r="G1052" s="481"/>
      <c r="H1052" s="482"/>
    </row>
    <row r="1053" spans="1:8" s="483" customFormat="1" ht="12.75" customHeight="1" x14ac:dyDescent="0.25">
      <c r="A1053" s="477"/>
      <c r="B1053" s="478"/>
      <c r="C1053" s="479"/>
      <c r="D1053" s="480"/>
      <c r="E1053" s="480"/>
      <c r="F1053" s="480"/>
      <c r="G1053" s="481"/>
      <c r="H1053" s="482"/>
    </row>
    <row r="1054" spans="1:8" s="483" customFormat="1" ht="12.75" customHeight="1" x14ac:dyDescent="0.25">
      <c r="A1054" s="477"/>
      <c r="B1054" s="478"/>
      <c r="C1054" s="479"/>
      <c r="D1054" s="480"/>
      <c r="E1054" s="480"/>
      <c r="F1054" s="480"/>
      <c r="G1054" s="481"/>
      <c r="H1054" s="482"/>
    </row>
    <row r="1055" spans="1:8" s="483" customFormat="1" ht="12.75" customHeight="1" x14ac:dyDescent="0.25">
      <c r="A1055" s="477"/>
      <c r="B1055" s="478"/>
      <c r="C1055" s="479"/>
      <c r="D1055" s="480"/>
      <c r="E1055" s="480"/>
      <c r="F1055" s="480"/>
      <c r="G1055" s="481"/>
      <c r="H1055" s="482"/>
    </row>
    <row r="1056" spans="1:8" s="483" customFormat="1" ht="12.75" customHeight="1" x14ac:dyDescent="0.25">
      <c r="A1056" s="477"/>
      <c r="B1056" s="478"/>
      <c r="C1056" s="479"/>
      <c r="D1056" s="480"/>
      <c r="E1056" s="480"/>
      <c r="F1056" s="480"/>
      <c r="G1056" s="481"/>
      <c r="H1056" s="482"/>
    </row>
    <row r="1057" spans="1:8" s="483" customFormat="1" ht="12.75" customHeight="1" x14ac:dyDescent="0.25">
      <c r="A1057" s="477"/>
      <c r="B1057" s="478"/>
      <c r="C1057" s="479"/>
      <c r="D1057" s="480"/>
      <c r="E1057" s="480"/>
      <c r="F1057" s="480"/>
      <c r="G1057" s="481"/>
      <c r="H1057" s="482"/>
    </row>
    <row r="1058" spans="1:8" s="483" customFormat="1" ht="12.75" customHeight="1" x14ac:dyDescent="0.25">
      <c r="A1058" s="477"/>
      <c r="B1058" s="478"/>
      <c r="C1058" s="479"/>
      <c r="D1058" s="480"/>
      <c r="E1058" s="480"/>
      <c r="F1058" s="480"/>
      <c r="G1058" s="481"/>
      <c r="H1058" s="482"/>
    </row>
    <row r="1059" spans="1:8" s="483" customFormat="1" ht="12.75" customHeight="1" x14ac:dyDescent="0.25">
      <c r="A1059" s="477"/>
      <c r="B1059" s="478"/>
      <c r="C1059" s="479"/>
      <c r="D1059" s="480"/>
      <c r="E1059" s="480"/>
      <c r="F1059" s="480"/>
      <c r="G1059" s="481"/>
      <c r="H1059" s="482"/>
    </row>
    <row r="1060" spans="1:8" s="483" customFormat="1" ht="12.75" customHeight="1" x14ac:dyDescent="0.25">
      <c r="A1060" s="477"/>
      <c r="B1060" s="478"/>
      <c r="C1060" s="479"/>
      <c r="D1060" s="480"/>
      <c r="E1060" s="480"/>
      <c r="F1060" s="480"/>
      <c r="G1060" s="481"/>
      <c r="H1060" s="482"/>
    </row>
    <row r="1061" spans="1:8" s="483" customFormat="1" ht="12.75" customHeight="1" x14ac:dyDescent="0.25">
      <c r="A1061" s="477"/>
      <c r="B1061" s="478"/>
      <c r="C1061" s="479"/>
      <c r="D1061" s="480"/>
      <c r="E1061" s="480"/>
      <c r="F1061" s="480"/>
      <c r="G1061" s="481"/>
      <c r="H1061" s="482"/>
    </row>
    <row r="1062" spans="1:8" s="483" customFormat="1" ht="12.75" customHeight="1" x14ac:dyDescent="0.25">
      <c r="A1062" s="477"/>
      <c r="B1062" s="478"/>
      <c r="C1062" s="479"/>
      <c r="D1062" s="480"/>
      <c r="E1062" s="480"/>
      <c r="F1062" s="480"/>
      <c r="G1062" s="481"/>
      <c r="H1062" s="482"/>
    </row>
    <row r="1063" spans="1:8" s="483" customFormat="1" ht="12.75" customHeight="1" x14ac:dyDescent="0.25">
      <c r="A1063" s="477"/>
      <c r="B1063" s="478"/>
      <c r="C1063" s="479"/>
      <c r="D1063" s="480"/>
      <c r="E1063" s="480"/>
      <c r="F1063" s="480"/>
      <c r="G1063" s="481"/>
      <c r="H1063" s="482"/>
    </row>
    <row r="1064" spans="1:8" s="483" customFormat="1" ht="12.75" customHeight="1" x14ac:dyDescent="0.25">
      <c r="A1064" s="477"/>
      <c r="B1064" s="478"/>
      <c r="C1064" s="479"/>
      <c r="D1064" s="480"/>
      <c r="E1064" s="480"/>
      <c r="F1064" s="480"/>
      <c r="G1064" s="481"/>
      <c r="H1064" s="482"/>
    </row>
    <row r="1065" spans="1:8" s="483" customFormat="1" ht="12.75" customHeight="1" x14ac:dyDescent="0.25">
      <c r="A1065" s="477"/>
      <c r="B1065" s="478"/>
      <c r="C1065" s="479"/>
      <c r="D1065" s="480"/>
      <c r="E1065" s="480"/>
      <c r="F1065" s="480"/>
      <c r="G1065" s="481"/>
      <c r="H1065" s="482"/>
    </row>
    <row r="1066" spans="1:8" s="483" customFormat="1" ht="12.75" customHeight="1" x14ac:dyDescent="0.25">
      <c r="A1066" s="477"/>
      <c r="B1066" s="478"/>
      <c r="C1066" s="479"/>
      <c r="D1066" s="480"/>
      <c r="E1066" s="480"/>
      <c r="F1066" s="480"/>
      <c r="G1066" s="481"/>
      <c r="H1066" s="482"/>
    </row>
    <row r="1067" spans="1:8" s="483" customFormat="1" ht="12.75" customHeight="1" x14ac:dyDescent="0.25">
      <c r="A1067" s="477"/>
      <c r="B1067" s="478"/>
      <c r="C1067" s="479"/>
      <c r="D1067" s="480"/>
      <c r="E1067" s="480"/>
      <c r="F1067" s="480"/>
      <c r="G1067" s="481"/>
      <c r="H1067" s="482"/>
    </row>
    <row r="1068" spans="1:8" s="483" customFormat="1" ht="12.75" customHeight="1" x14ac:dyDescent="0.25">
      <c r="A1068" s="477"/>
      <c r="B1068" s="478"/>
      <c r="C1068" s="479"/>
      <c r="D1068" s="480"/>
      <c r="E1068" s="480"/>
      <c r="F1068" s="480"/>
      <c r="G1068" s="481"/>
      <c r="H1068" s="482"/>
    </row>
    <row r="1069" spans="1:8" s="483" customFormat="1" ht="12.75" customHeight="1" x14ac:dyDescent="0.25">
      <c r="A1069" s="477"/>
      <c r="B1069" s="478"/>
      <c r="C1069" s="479"/>
      <c r="D1069" s="480"/>
      <c r="E1069" s="480"/>
      <c r="F1069" s="480"/>
      <c r="G1069" s="481"/>
      <c r="H1069" s="482"/>
    </row>
    <row r="1070" spans="1:8" s="483" customFormat="1" ht="12.75" customHeight="1" x14ac:dyDescent="0.25">
      <c r="A1070" s="477"/>
      <c r="B1070" s="478"/>
      <c r="C1070" s="479"/>
      <c r="D1070" s="480"/>
      <c r="E1070" s="480"/>
      <c r="F1070" s="480"/>
      <c r="G1070" s="481"/>
      <c r="H1070" s="482"/>
    </row>
    <row r="1071" spans="1:8" s="483" customFormat="1" ht="12.75" customHeight="1" x14ac:dyDescent="0.25">
      <c r="A1071" s="477"/>
      <c r="B1071" s="478"/>
      <c r="C1071" s="479"/>
      <c r="D1071" s="480"/>
      <c r="E1071" s="480"/>
      <c r="F1071" s="480"/>
      <c r="G1071" s="481"/>
      <c r="H1071" s="482"/>
    </row>
    <row r="1072" spans="1:8" s="483" customFormat="1" ht="12.75" customHeight="1" x14ac:dyDescent="0.25">
      <c r="A1072" s="477"/>
      <c r="B1072" s="478"/>
      <c r="C1072" s="479"/>
      <c r="D1072" s="480"/>
      <c r="E1072" s="480"/>
      <c r="F1072" s="480"/>
      <c r="G1072" s="481"/>
      <c r="H1072" s="482"/>
    </row>
    <row r="1073" spans="1:8" s="483" customFormat="1" ht="12.75" customHeight="1" x14ac:dyDescent="0.25">
      <c r="A1073" s="477"/>
      <c r="B1073" s="478"/>
      <c r="C1073" s="479"/>
      <c r="D1073" s="480"/>
      <c r="E1073" s="480"/>
      <c r="F1073" s="480"/>
      <c r="G1073" s="481"/>
      <c r="H1073" s="482"/>
    </row>
    <row r="1074" spans="1:8" s="483" customFormat="1" ht="12.75" customHeight="1" x14ac:dyDescent="0.25">
      <c r="A1074" s="477"/>
      <c r="B1074" s="478"/>
      <c r="C1074" s="479"/>
      <c r="D1074" s="480"/>
      <c r="E1074" s="480"/>
      <c r="F1074" s="480"/>
      <c r="G1074" s="481"/>
      <c r="H1074" s="482"/>
    </row>
    <row r="1075" spans="1:8" s="483" customFormat="1" ht="12.75" customHeight="1" x14ac:dyDescent="0.25">
      <c r="A1075" s="477"/>
      <c r="B1075" s="478"/>
      <c r="C1075" s="479"/>
      <c r="D1075" s="480"/>
      <c r="E1075" s="480"/>
      <c r="F1075" s="480"/>
      <c r="G1075" s="481"/>
      <c r="H1075" s="482"/>
    </row>
    <row r="1076" spans="1:8" s="483" customFormat="1" ht="12.75" customHeight="1" x14ac:dyDescent="0.25">
      <c r="A1076" s="477"/>
      <c r="B1076" s="478"/>
      <c r="C1076" s="479"/>
      <c r="D1076" s="480"/>
      <c r="E1076" s="480"/>
      <c r="F1076" s="480"/>
      <c r="G1076" s="481"/>
      <c r="H1076" s="482"/>
    </row>
    <row r="1077" spans="1:8" s="483" customFormat="1" ht="12.75" customHeight="1" x14ac:dyDescent="0.25">
      <c r="A1077" s="477"/>
      <c r="B1077" s="478"/>
      <c r="C1077" s="479"/>
      <c r="D1077" s="480"/>
      <c r="E1077" s="480"/>
      <c r="F1077" s="480"/>
      <c r="G1077" s="481"/>
      <c r="H1077" s="482"/>
    </row>
    <row r="1078" spans="1:8" s="483" customFormat="1" ht="12.75" customHeight="1" x14ac:dyDescent="0.25">
      <c r="A1078" s="477"/>
      <c r="B1078" s="478"/>
      <c r="C1078" s="479"/>
      <c r="D1078" s="480"/>
      <c r="E1078" s="480"/>
      <c r="F1078" s="480"/>
      <c r="G1078" s="481"/>
      <c r="H1078" s="482"/>
    </row>
    <row r="1079" spans="1:8" s="483" customFormat="1" ht="12.75" customHeight="1" x14ac:dyDescent="0.25">
      <c r="A1079" s="477"/>
      <c r="B1079" s="478"/>
      <c r="C1079" s="479"/>
      <c r="D1079" s="480"/>
      <c r="E1079" s="480"/>
      <c r="F1079" s="480"/>
      <c r="G1079" s="481"/>
      <c r="H1079" s="482"/>
    </row>
    <row r="1080" spans="1:8" s="483" customFormat="1" ht="12.75" customHeight="1" x14ac:dyDescent="0.25">
      <c r="A1080" s="477"/>
      <c r="B1080" s="478"/>
      <c r="C1080" s="479"/>
      <c r="D1080" s="480"/>
      <c r="E1080" s="480"/>
      <c r="F1080" s="480"/>
      <c r="G1080" s="481"/>
      <c r="H1080" s="482"/>
    </row>
    <row r="1081" spans="1:8" s="483" customFormat="1" ht="12.75" customHeight="1" x14ac:dyDescent="0.25">
      <c r="A1081" s="477"/>
      <c r="B1081" s="478"/>
      <c r="C1081" s="479"/>
      <c r="D1081" s="480"/>
      <c r="E1081" s="480"/>
      <c r="F1081" s="480"/>
      <c r="G1081" s="481"/>
      <c r="H1081" s="482"/>
    </row>
    <row r="1082" spans="1:8" s="483" customFormat="1" ht="12.75" customHeight="1" x14ac:dyDescent="0.25">
      <c r="A1082" s="477"/>
      <c r="B1082" s="478"/>
      <c r="C1082" s="479"/>
      <c r="D1082" s="480"/>
      <c r="E1082" s="480"/>
      <c r="F1082" s="480"/>
      <c r="G1082" s="481"/>
      <c r="H1082" s="482"/>
    </row>
    <row r="1083" spans="1:8" s="483" customFormat="1" ht="12.75" customHeight="1" x14ac:dyDescent="0.25">
      <c r="A1083" s="477"/>
      <c r="B1083" s="478"/>
      <c r="C1083" s="479"/>
      <c r="D1083" s="480"/>
      <c r="E1083" s="480"/>
      <c r="F1083" s="480"/>
      <c r="G1083" s="481"/>
      <c r="H1083" s="482"/>
    </row>
    <row r="1084" spans="1:8" s="483" customFormat="1" ht="12.75" customHeight="1" x14ac:dyDescent="0.25">
      <c r="A1084" s="477"/>
      <c r="B1084" s="478"/>
      <c r="C1084" s="479"/>
      <c r="D1084" s="480"/>
      <c r="E1084" s="480"/>
      <c r="F1084" s="480"/>
      <c r="G1084" s="481"/>
      <c r="H1084" s="482"/>
    </row>
    <row r="1085" spans="1:8" s="483" customFormat="1" ht="12.75" customHeight="1" x14ac:dyDescent="0.25">
      <c r="A1085" s="477"/>
      <c r="B1085" s="478"/>
      <c r="C1085" s="479"/>
      <c r="D1085" s="480"/>
      <c r="E1085" s="480"/>
      <c r="F1085" s="480"/>
      <c r="G1085" s="481"/>
      <c r="H1085" s="482"/>
    </row>
    <row r="1086" spans="1:8" s="483" customFormat="1" ht="12.75" customHeight="1" x14ac:dyDescent="0.25">
      <c r="A1086" s="477"/>
      <c r="B1086" s="478"/>
      <c r="C1086" s="479"/>
      <c r="D1086" s="480"/>
      <c r="E1086" s="480"/>
      <c r="F1086" s="480"/>
      <c r="G1086" s="481"/>
      <c r="H1086" s="482"/>
    </row>
    <row r="1087" spans="1:8" s="483" customFormat="1" ht="12.75" customHeight="1" x14ac:dyDescent="0.25">
      <c r="A1087" s="477"/>
      <c r="B1087" s="478"/>
      <c r="C1087" s="479"/>
      <c r="D1087" s="480"/>
      <c r="E1087" s="480"/>
      <c r="F1087" s="480"/>
      <c r="G1087" s="481"/>
      <c r="H1087" s="482"/>
    </row>
    <row r="1088" spans="1:8" s="483" customFormat="1" ht="12.75" customHeight="1" x14ac:dyDescent="0.25">
      <c r="A1088" s="477"/>
      <c r="B1088" s="478"/>
      <c r="C1088" s="479"/>
      <c r="D1088" s="480"/>
      <c r="E1088" s="480"/>
      <c r="F1088" s="480"/>
      <c r="G1088" s="481"/>
      <c r="H1088" s="482"/>
    </row>
    <row r="1089" spans="1:8" s="483" customFormat="1" ht="12.75" customHeight="1" x14ac:dyDescent="0.25">
      <c r="A1089" s="477"/>
      <c r="B1089" s="478"/>
      <c r="C1089" s="479"/>
      <c r="D1089" s="480"/>
      <c r="E1089" s="480"/>
      <c r="F1089" s="480"/>
      <c r="G1089" s="481"/>
      <c r="H1089" s="482"/>
    </row>
    <row r="1090" spans="1:8" s="483" customFormat="1" ht="12.75" customHeight="1" x14ac:dyDescent="0.25">
      <c r="A1090" s="477"/>
      <c r="B1090" s="478"/>
      <c r="C1090" s="479"/>
      <c r="D1090" s="480"/>
      <c r="E1090" s="480"/>
      <c r="F1090" s="480"/>
      <c r="G1090" s="481"/>
      <c r="H1090" s="482"/>
    </row>
    <row r="1091" spans="1:8" s="483" customFormat="1" ht="12.75" customHeight="1" x14ac:dyDescent="0.25">
      <c r="A1091" s="477"/>
      <c r="B1091" s="478"/>
      <c r="C1091" s="479"/>
      <c r="D1091" s="480"/>
      <c r="E1091" s="480"/>
      <c r="F1091" s="480"/>
      <c r="G1091" s="481"/>
      <c r="H1091" s="482"/>
    </row>
    <row r="1092" spans="1:8" s="483" customFormat="1" ht="12.75" customHeight="1" x14ac:dyDescent="0.25">
      <c r="A1092" s="477"/>
      <c r="B1092" s="478"/>
      <c r="C1092" s="479"/>
      <c r="D1092" s="480"/>
      <c r="E1092" s="480"/>
      <c r="F1092" s="480"/>
      <c r="G1092" s="481"/>
      <c r="H1092" s="482"/>
    </row>
    <row r="1093" spans="1:8" s="483" customFormat="1" ht="12.75" customHeight="1" x14ac:dyDescent="0.25">
      <c r="A1093" s="477"/>
      <c r="B1093" s="478"/>
      <c r="C1093" s="479"/>
      <c r="D1093" s="480"/>
      <c r="E1093" s="480"/>
      <c r="F1093" s="480"/>
      <c r="G1093" s="481"/>
      <c r="H1093" s="482"/>
    </row>
    <row r="1094" spans="1:8" s="483" customFormat="1" ht="12.75" customHeight="1" x14ac:dyDescent="0.25">
      <c r="A1094" s="477"/>
      <c r="B1094" s="478"/>
      <c r="C1094" s="479"/>
      <c r="D1094" s="480"/>
      <c r="E1094" s="480"/>
      <c r="F1094" s="480"/>
      <c r="G1094" s="481"/>
      <c r="H1094" s="482"/>
    </row>
    <row r="1095" spans="1:8" s="483" customFormat="1" ht="12.75" customHeight="1" x14ac:dyDescent="0.25">
      <c r="A1095" s="477"/>
      <c r="B1095" s="478"/>
      <c r="C1095" s="479"/>
      <c r="D1095" s="480"/>
      <c r="E1095" s="480"/>
      <c r="F1095" s="480"/>
      <c r="G1095" s="481"/>
      <c r="H1095" s="482"/>
    </row>
    <row r="1096" spans="1:8" s="483" customFormat="1" ht="12.75" customHeight="1" x14ac:dyDescent="0.25">
      <c r="A1096" s="477"/>
      <c r="B1096" s="478"/>
      <c r="C1096" s="479"/>
      <c r="D1096" s="480"/>
      <c r="E1096" s="480"/>
      <c r="F1096" s="480"/>
      <c r="G1096" s="481"/>
      <c r="H1096" s="482"/>
    </row>
    <row r="1097" spans="1:8" s="483" customFormat="1" ht="12.75" customHeight="1" x14ac:dyDescent="0.25">
      <c r="A1097" s="477"/>
      <c r="B1097" s="478"/>
      <c r="C1097" s="479"/>
      <c r="D1097" s="480"/>
      <c r="E1097" s="480"/>
      <c r="F1097" s="480"/>
      <c r="G1097" s="481"/>
      <c r="H1097" s="482"/>
    </row>
    <row r="1098" spans="1:8" s="483" customFormat="1" ht="12.75" customHeight="1" x14ac:dyDescent="0.25">
      <c r="A1098" s="477"/>
      <c r="B1098" s="478"/>
      <c r="C1098" s="479"/>
      <c r="D1098" s="480"/>
      <c r="E1098" s="480"/>
      <c r="F1098" s="480"/>
      <c r="G1098" s="481"/>
      <c r="H1098" s="482"/>
    </row>
    <row r="1099" spans="1:8" s="483" customFormat="1" ht="12.75" customHeight="1" x14ac:dyDescent="0.25">
      <c r="A1099" s="477"/>
      <c r="B1099" s="478"/>
      <c r="C1099" s="479"/>
      <c r="D1099" s="480"/>
      <c r="E1099" s="480"/>
      <c r="F1099" s="480"/>
      <c r="G1099" s="481"/>
      <c r="H1099" s="482"/>
    </row>
    <row r="1100" spans="1:8" s="483" customFormat="1" ht="12.75" customHeight="1" x14ac:dyDescent="0.25">
      <c r="A1100" s="477"/>
      <c r="B1100" s="478"/>
      <c r="C1100" s="479"/>
      <c r="D1100" s="480"/>
      <c r="E1100" s="480"/>
      <c r="F1100" s="480"/>
      <c r="G1100" s="481"/>
      <c r="H1100" s="482"/>
    </row>
    <row r="1101" spans="1:8" s="483" customFormat="1" ht="12.75" customHeight="1" x14ac:dyDescent="0.25">
      <c r="A1101" s="477"/>
      <c r="B1101" s="478"/>
      <c r="C1101" s="479"/>
      <c r="D1101" s="480"/>
      <c r="E1101" s="480"/>
      <c r="F1101" s="480"/>
      <c r="G1101" s="481"/>
      <c r="H1101" s="482"/>
    </row>
    <row r="1102" spans="1:8" s="483" customFormat="1" ht="12.75" customHeight="1" x14ac:dyDescent="0.25">
      <c r="A1102" s="477"/>
      <c r="B1102" s="478"/>
      <c r="C1102" s="479"/>
      <c r="D1102" s="480"/>
      <c r="E1102" s="480"/>
      <c r="F1102" s="480"/>
      <c r="G1102" s="481"/>
      <c r="H1102" s="482"/>
    </row>
    <row r="1103" spans="1:8" s="483" customFormat="1" ht="12.75" customHeight="1" x14ac:dyDescent="0.25">
      <c r="A1103" s="477"/>
      <c r="B1103" s="478"/>
      <c r="C1103" s="479"/>
      <c r="D1103" s="480"/>
      <c r="E1103" s="480"/>
      <c r="F1103" s="480"/>
      <c r="G1103" s="481"/>
      <c r="H1103" s="482"/>
    </row>
    <row r="1104" spans="1:8" s="483" customFormat="1" ht="12.75" customHeight="1" x14ac:dyDescent="0.25">
      <c r="A1104" s="477"/>
      <c r="B1104" s="478"/>
      <c r="C1104" s="479"/>
      <c r="D1104" s="480"/>
      <c r="E1104" s="480"/>
      <c r="F1104" s="480"/>
      <c r="G1104" s="481"/>
      <c r="H1104" s="482"/>
    </row>
    <row r="1105" spans="1:8" s="483" customFormat="1" ht="12.75" customHeight="1" x14ac:dyDescent="0.25">
      <c r="A1105" s="477"/>
      <c r="B1105" s="478"/>
      <c r="C1105" s="479"/>
      <c r="D1105" s="480"/>
      <c r="E1105" s="480"/>
      <c r="F1105" s="480"/>
      <c r="G1105" s="481"/>
      <c r="H1105" s="482"/>
    </row>
    <row r="1106" spans="1:8" s="483" customFormat="1" ht="12.75" customHeight="1" x14ac:dyDescent="0.25">
      <c r="A1106" s="477"/>
      <c r="B1106" s="478"/>
      <c r="C1106" s="479"/>
      <c r="D1106" s="480"/>
      <c r="E1106" s="480"/>
      <c r="F1106" s="480"/>
      <c r="G1106" s="481"/>
      <c r="H1106" s="482"/>
    </row>
    <row r="1107" spans="1:8" s="483" customFormat="1" ht="12.75" customHeight="1" x14ac:dyDescent="0.25">
      <c r="A1107" s="477"/>
      <c r="B1107" s="478"/>
      <c r="C1107" s="479"/>
      <c r="D1107" s="480"/>
      <c r="E1107" s="480"/>
      <c r="F1107" s="480"/>
      <c r="G1107" s="481"/>
      <c r="H1107" s="482"/>
    </row>
    <row r="1108" spans="1:8" s="483" customFormat="1" ht="12.75" customHeight="1" x14ac:dyDescent="0.25">
      <c r="A1108" s="477"/>
      <c r="B1108" s="478"/>
      <c r="C1108" s="479"/>
      <c r="D1108" s="480"/>
      <c r="E1108" s="480"/>
      <c r="F1108" s="480"/>
      <c r="G1108" s="481"/>
      <c r="H1108" s="482"/>
    </row>
    <row r="1109" spans="1:8" s="483" customFormat="1" ht="12.75" customHeight="1" x14ac:dyDescent="0.25">
      <c r="A1109" s="477"/>
      <c r="B1109" s="478"/>
      <c r="C1109" s="479"/>
      <c r="D1109" s="480"/>
      <c r="E1109" s="480"/>
      <c r="F1109" s="480"/>
      <c r="G1109" s="481"/>
      <c r="H1109" s="482"/>
    </row>
    <row r="1110" spans="1:8" s="483" customFormat="1" ht="12.75" customHeight="1" x14ac:dyDescent="0.25">
      <c r="A1110" s="477"/>
      <c r="B1110" s="478"/>
      <c r="C1110" s="479"/>
      <c r="D1110" s="480"/>
      <c r="E1110" s="480"/>
      <c r="F1110" s="480"/>
      <c r="G1110" s="481"/>
      <c r="H1110" s="482"/>
    </row>
    <row r="1111" spans="1:8" s="483" customFormat="1" ht="12.75" customHeight="1" x14ac:dyDescent="0.25">
      <c r="A1111" s="477"/>
      <c r="B1111" s="478"/>
      <c r="C1111" s="479"/>
      <c r="D1111" s="480"/>
      <c r="E1111" s="480"/>
      <c r="F1111" s="480"/>
      <c r="G1111" s="481"/>
      <c r="H1111" s="482"/>
    </row>
    <row r="1112" spans="1:8" s="483" customFormat="1" ht="12.75" customHeight="1" x14ac:dyDescent="0.25">
      <c r="A1112" s="477"/>
      <c r="B1112" s="478"/>
      <c r="C1112" s="479"/>
      <c r="D1112" s="480"/>
      <c r="E1112" s="480"/>
      <c r="F1112" s="480"/>
      <c r="G1112" s="481"/>
      <c r="H1112" s="482"/>
    </row>
    <row r="1113" spans="1:8" s="483" customFormat="1" ht="12.75" customHeight="1" x14ac:dyDescent="0.25">
      <c r="A1113" s="477"/>
      <c r="B1113" s="478"/>
      <c r="C1113" s="479"/>
      <c r="D1113" s="480"/>
      <c r="E1113" s="480"/>
      <c r="F1113" s="480"/>
      <c r="G1113" s="481"/>
      <c r="H1113" s="482"/>
    </row>
    <row r="1114" spans="1:8" s="483" customFormat="1" ht="12.75" customHeight="1" x14ac:dyDescent="0.25">
      <c r="A1114" s="477"/>
      <c r="B1114" s="478"/>
      <c r="C1114" s="479"/>
      <c r="D1114" s="480"/>
      <c r="E1114" s="480"/>
      <c r="F1114" s="480"/>
      <c r="G1114" s="481"/>
      <c r="H1114" s="482"/>
    </row>
    <row r="1115" spans="1:8" s="483" customFormat="1" ht="12.75" customHeight="1" x14ac:dyDescent="0.25">
      <c r="A1115" s="477"/>
      <c r="B1115" s="478"/>
      <c r="C1115" s="479"/>
      <c r="D1115" s="480"/>
      <c r="E1115" s="480"/>
      <c r="F1115" s="480"/>
      <c r="G1115" s="481"/>
      <c r="H1115" s="482"/>
    </row>
    <row r="1116" spans="1:8" s="483" customFormat="1" ht="12.75" customHeight="1" x14ac:dyDescent="0.25">
      <c r="A1116" s="477"/>
      <c r="B1116" s="478"/>
      <c r="C1116" s="479"/>
      <c r="D1116" s="480"/>
      <c r="E1116" s="480"/>
      <c r="F1116" s="480"/>
      <c r="G1116" s="481"/>
      <c r="H1116" s="482"/>
    </row>
    <row r="1117" spans="1:8" s="483" customFormat="1" ht="12.75" customHeight="1" x14ac:dyDescent="0.25">
      <c r="A1117" s="477"/>
      <c r="B1117" s="478"/>
      <c r="C1117" s="479"/>
      <c r="D1117" s="480"/>
      <c r="E1117" s="480"/>
      <c r="F1117" s="480"/>
      <c r="G1117" s="481"/>
      <c r="H1117" s="482"/>
    </row>
    <row r="1118" spans="1:8" s="483" customFormat="1" ht="12.75" customHeight="1" x14ac:dyDescent="0.25">
      <c r="A1118" s="477"/>
      <c r="B1118" s="478"/>
      <c r="C1118" s="479"/>
      <c r="D1118" s="480"/>
      <c r="E1118" s="480"/>
      <c r="F1118" s="480"/>
      <c r="G1118" s="481"/>
      <c r="H1118" s="482"/>
    </row>
    <row r="1119" spans="1:8" s="483" customFormat="1" ht="12.75" customHeight="1" x14ac:dyDescent="0.25">
      <c r="A1119" s="477"/>
      <c r="B1119" s="478"/>
      <c r="C1119" s="479"/>
      <c r="D1119" s="480"/>
      <c r="E1119" s="480"/>
      <c r="F1119" s="480"/>
      <c r="G1119" s="481"/>
      <c r="H1119" s="482"/>
    </row>
    <row r="1120" spans="1:8" s="483" customFormat="1" ht="12.75" customHeight="1" x14ac:dyDescent="0.25">
      <c r="A1120" s="477"/>
      <c r="B1120" s="478"/>
      <c r="C1120" s="479"/>
      <c r="D1120" s="480"/>
      <c r="E1120" s="480"/>
      <c r="F1120" s="480"/>
      <c r="G1120" s="481"/>
      <c r="H1120" s="482"/>
    </row>
    <row r="1121" spans="1:8" s="483" customFormat="1" ht="12.75" customHeight="1" x14ac:dyDescent="0.25">
      <c r="A1121" s="477"/>
      <c r="B1121" s="478"/>
      <c r="C1121" s="479"/>
      <c r="D1121" s="480"/>
      <c r="E1121" s="480"/>
      <c r="F1121" s="480"/>
      <c r="G1121" s="481"/>
      <c r="H1121" s="482"/>
    </row>
    <row r="1122" spans="1:8" s="483" customFormat="1" ht="12.75" customHeight="1" x14ac:dyDescent="0.25">
      <c r="A1122" s="477"/>
      <c r="B1122" s="478"/>
      <c r="C1122" s="479"/>
      <c r="D1122" s="480"/>
      <c r="E1122" s="480"/>
      <c r="F1122" s="480"/>
      <c r="G1122" s="481"/>
      <c r="H1122" s="482"/>
    </row>
    <row r="1123" spans="1:8" s="483" customFormat="1" ht="12.75" customHeight="1" x14ac:dyDescent="0.25">
      <c r="A1123" s="477"/>
      <c r="B1123" s="478"/>
      <c r="C1123" s="479"/>
      <c r="D1123" s="480"/>
      <c r="E1123" s="480"/>
      <c r="F1123" s="480"/>
      <c r="G1123" s="481"/>
      <c r="H1123" s="482"/>
    </row>
    <row r="1124" spans="1:8" s="483" customFormat="1" ht="12.75" customHeight="1" x14ac:dyDescent="0.25">
      <c r="A1124" s="477"/>
      <c r="B1124" s="478"/>
      <c r="C1124" s="479"/>
      <c r="D1124" s="480"/>
      <c r="E1124" s="480"/>
      <c r="F1124" s="480"/>
      <c r="G1124" s="481"/>
      <c r="H1124" s="482"/>
    </row>
    <row r="1125" spans="1:8" s="483" customFormat="1" ht="12.75" customHeight="1" x14ac:dyDescent="0.25">
      <c r="A1125" s="477"/>
      <c r="B1125" s="478"/>
      <c r="C1125" s="479"/>
      <c r="D1125" s="480"/>
      <c r="E1125" s="480"/>
      <c r="F1125" s="480"/>
      <c r="G1125" s="481"/>
      <c r="H1125" s="482"/>
    </row>
    <row r="1126" spans="1:8" s="483" customFormat="1" ht="12.75" customHeight="1" x14ac:dyDescent="0.25">
      <c r="A1126" s="477"/>
      <c r="B1126" s="478"/>
      <c r="C1126" s="479"/>
      <c r="D1126" s="480"/>
      <c r="E1126" s="480"/>
      <c r="F1126" s="480"/>
      <c r="G1126" s="481"/>
      <c r="H1126" s="482"/>
    </row>
    <row r="1127" spans="1:8" s="483" customFormat="1" ht="12.75" customHeight="1" x14ac:dyDescent="0.25">
      <c r="A1127" s="477"/>
      <c r="B1127" s="478"/>
      <c r="C1127" s="479"/>
      <c r="D1127" s="480"/>
      <c r="E1127" s="480"/>
      <c r="F1127" s="480"/>
      <c r="G1127" s="481"/>
      <c r="H1127" s="482"/>
    </row>
    <row r="1128" spans="1:8" s="483" customFormat="1" ht="12.75" customHeight="1" x14ac:dyDescent="0.25">
      <c r="A1128" s="477"/>
      <c r="B1128" s="478"/>
      <c r="C1128" s="479"/>
      <c r="D1128" s="480"/>
      <c r="E1128" s="480"/>
      <c r="F1128" s="480"/>
      <c r="G1128" s="481"/>
      <c r="H1128" s="482"/>
    </row>
    <row r="1129" spans="1:8" s="483" customFormat="1" ht="12.75" customHeight="1" x14ac:dyDescent="0.25">
      <c r="A1129" s="477"/>
      <c r="B1129" s="478"/>
      <c r="C1129" s="479"/>
      <c r="D1129" s="480"/>
      <c r="E1129" s="480"/>
      <c r="F1129" s="480"/>
      <c r="G1129" s="481"/>
      <c r="H1129" s="482"/>
    </row>
    <row r="1130" spans="1:8" s="483" customFormat="1" ht="12.75" customHeight="1" x14ac:dyDescent="0.25">
      <c r="A1130" s="477"/>
      <c r="B1130" s="478"/>
      <c r="C1130" s="479"/>
      <c r="D1130" s="480"/>
      <c r="E1130" s="480"/>
      <c r="F1130" s="480"/>
      <c r="G1130" s="481"/>
      <c r="H1130" s="482"/>
    </row>
    <row r="1131" spans="1:8" s="483" customFormat="1" ht="12.75" customHeight="1" x14ac:dyDescent="0.25">
      <c r="A1131" s="477"/>
      <c r="B1131" s="478"/>
      <c r="C1131" s="479"/>
      <c r="D1131" s="480"/>
      <c r="E1131" s="480"/>
      <c r="F1131" s="480"/>
      <c r="G1131" s="481"/>
      <c r="H1131" s="482"/>
    </row>
    <row r="1132" spans="1:8" s="483" customFormat="1" ht="12.75" customHeight="1" x14ac:dyDescent="0.25">
      <c r="A1132" s="477"/>
      <c r="B1132" s="478"/>
      <c r="C1132" s="479"/>
      <c r="D1132" s="480"/>
      <c r="E1132" s="480"/>
      <c r="F1132" s="480"/>
      <c r="G1132" s="481"/>
      <c r="H1132" s="482"/>
    </row>
    <row r="1133" spans="1:8" s="483" customFormat="1" ht="12.75" customHeight="1" x14ac:dyDescent="0.25">
      <c r="A1133" s="477"/>
      <c r="B1133" s="478"/>
      <c r="C1133" s="479"/>
      <c r="D1133" s="480"/>
      <c r="E1133" s="480"/>
      <c r="F1133" s="480"/>
      <c r="G1133" s="481"/>
      <c r="H1133" s="482"/>
    </row>
    <row r="1134" spans="1:8" s="483" customFormat="1" ht="12.75" customHeight="1" x14ac:dyDescent="0.25">
      <c r="A1134" s="477"/>
      <c r="B1134" s="478"/>
      <c r="C1134" s="479"/>
      <c r="D1134" s="480"/>
      <c r="E1134" s="480"/>
      <c r="F1134" s="480"/>
      <c r="G1134" s="481"/>
      <c r="H1134" s="482"/>
    </row>
    <row r="1135" spans="1:8" s="483" customFormat="1" ht="12.75" customHeight="1" x14ac:dyDescent="0.25">
      <c r="A1135" s="477"/>
      <c r="B1135" s="478"/>
      <c r="C1135" s="479"/>
      <c r="D1135" s="480"/>
      <c r="E1135" s="480"/>
      <c r="F1135" s="480"/>
      <c r="G1135" s="481"/>
      <c r="H1135" s="482"/>
    </row>
    <row r="1136" spans="1:8" s="483" customFormat="1" ht="12.75" customHeight="1" x14ac:dyDescent="0.25">
      <c r="A1136" s="477"/>
      <c r="B1136" s="478"/>
      <c r="C1136" s="479"/>
      <c r="D1136" s="480"/>
      <c r="E1136" s="480"/>
      <c r="F1136" s="480"/>
      <c r="G1136" s="481"/>
      <c r="H1136" s="482"/>
    </row>
    <row r="1137" spans="1:8" s="483" customFormat="1" ht="12.75" customHeight="1" x14ac:dyDescent="0.25">
      <c r="A1137" s="477"/>
      <c r="B1137" s="478"/>
      <c r="C1137" s="479"/>
      <c r="D1137" s="480"/>
      <c r="E1137" s="480"/>
      <c r="F1137" s="480"/>
      <c r="G1137" s="481"/>
      <c r="H1137" s="482"/>
    </row>
    <row r="1138" spans="1:8" s="483" customFormat="1" ht="12.75" customHeight="1" x14ac:dyDescent="0.25">
      <c r="A1138" s="477"/>
      <c r="B1138" s="478"/>
      <c r="C1138" s="479"/>
      <c r="D1138" s="480"/>
      <c r="E1138" s="480"/>
      <c r="F1138" s="480"/>
      <c r="G1138" s="481"/>
      <c r="H1138" s="482"/>
    </row>
    <row r="1139" spans="1:8" s="483" customFormat="1" ht="12.75" customHeight="1" x14ac:dyDescent="0.25">
      <c r="A1139" s="477"/>
      <c r="B1139" s="478"/>
      <c r="C1139" s="479"/>
      <c r="D1139" s="480"/>
      <c r="E1139" s="480"/>
      <c r="F1139" s="480"/>
      <c r="G1139" s="481"/>
      <c r="H1139" s="482"/>
    </row>
    <row r="1140" spans="1:8" s="483" customFormat="1" ht="12.75" customHeight="1" x14ac:dyDescent="0.25">
      <c r="A1140" s="477"/>
      <c r="B1140" s="478"/>
      <c r="C1140" s="479"/>
      <c r="D1140" s="480"/>
      <c r="E1140" s="480"/>
      <c r="F1140" s="480"/>
      <c r="G1140" s="481"/>
      <c r="H1140" s="482"/>
    </row>
    <row r="1141" spans="1:8" s="483" customFormat="1" ht="12.75" customHeight="1" x14ac:dyDescent="0.25">
      <c r="A1141" s="477"/>
      <c r="B1141" s="478"/>
      <c r="C1141" s="479"/>
      <c r="D1141" s="480"/>
      <c r="E1141" s="480"/>
      <c r="F1141" s="480"/>
      <c r="G1141" s="481"/>
      <c r="H1141" s="482"/>
    </row>
    <row r="1142" spans="1:8" s="483" customFormat="1" ht="12.75" customHeight="1" x14ac:dyDescent="0.25">
      <c r="A1142" s="477"/>
      <c r="B1142" s="478"/>
      <c r="C1142" s="479"/>
      <c r="D1142" s="480"/>
      <c r="E1142" s="480"/>
      <c r="F1142" s="480"/>
      <c r="G1142" s="481"/>
      <c r="H1142" s="482"/>
    </row>
    <row r="1143" spans="1:8" s="483" customFormat="1" ht="12.75" customHeight="1" x14ac:dyDescent="0.25">
      <c r="A1143" s="477"/>
      <c r="B1143" s="478"/>
      <c r="C1143" s="479"/>
      <c r="D1143" s="480"/>
      <c r="E1143" s="480"/>
      <c r="F1143" s="480"/>
      <c r="G1143" s="481"/>
      <c r="H1143" s="482"/>
    </row>
    <row r="1144" spans="1:8" s="483" customFormat="1" ht="12.75" customHeight="1" x14ac:dyDescent="0.25">
      <c r="A1144" s="477"/>
      <c r="B1144" s="478"/>
      <c r="C1144" s="479"/>
      <c r="D1144" s="480"/>
      <c r="E1144" s="480"/>
      <c r="F1144" s="480"/>
      <c r="G1144" s="481"/>
      <c r="H1144" s="482"/>
    </row>
    <row r="1145" spans="1:8" s="483" customFormat="1" ht="12.75" customHeight="1" x14ac:dyDescent="0.25">
      <c r="A1145" s="477"/>
      <c r="B1145" s="478"/>
      <c r="C1145" s="479"/>
      <c r="D1145" s="480"/>
      <c r="E1145" s="480"/>
      <c r="F1145" s="480"/>
      <c r="G1145" s="481"/>
      <c r="H1145" s="482"/>
    </row>
    <row r="1146" spans="1:8" s="483" customFormat="1" ht="12.75" customHeight="1" x14ac:dyDescent="0.25">
      <c r="A1146" s="477"/>
      <c r="B1146" s="478"/>
      <c r="C1146" s="479"/>
      <c r="D1146" s="480"/>
      <c r="E1146" s="480"/>
      <c r="F1146" s="480"/>
      <c r="G1146" s="481"/>
      <c r="H1146" s="482"/>
    </row>
    <row r="1147" spans="1:8" s="483" customFormat="1" ht="12.75" customHeight="1" x14ac:dyDescent="0.25">
      <c r="A1147" s="477"/>
      <c r="B1147" s="478"/>
      <c r="C1147" s="479"/>
      <c r="D1147" s="480"/>
      <c r="E1147" s="480"/>
      <c r="F1147" s="480"/>
      <c r="G1147" s="481"/>
      <c r="H1147" s="482"/>
    </row>
    <row r="1148" spans="1:8" s="483" customFormat="1" ht="12.75" customHeight="1" x14ac:dyDescent="0.25">
      <c r="A1148" s="477"/>
      <c r="B1148" s="478"/>
      <c r="C1148" s="479"/>
      <c r="D1148" s="480"/>
      <c r="E1148" s="480"/>
      <c r="F1148" s="480"/>
      <c r="G1148" s="481"/>
      <c r="H1148" s="482"/>
    </row>
    <row r="1149" spans="1:8" s="483" customFormat="1" ht="12.75" customHeight="1" x14ac:dyDescent="0.25">
      <c r="A1149" s="477"/>
      <c r="B1149" s="478"/>
      <c r="C1149" s="479"/>
      <c r="D1149" s="480"/>
      <c r="E1149" s="480"/>
      <c r="F1149" s="480"/>
      <c r="G1149" s="481"/>
      <c r="H1149" s="482"/>
    </row>
    <row r="1150" spans="1:8" s="483" customFormat="1" ht="12.75" customHeight="1" x14ac:dyDescent="0.25">
      <c r="A1150" s="477"/>
      <c r="B1150" s="478"/>
      <c r="C1150" s="479"/>
      <c r="D1150" s="480"/>
      <c r="E1150" s="480"/>
      <c r="F1150" s="480"/>
      <c r="G1150" s="481"/>
      <c r="H1150" s="482"/>
    </row>
    <row r="1151" spans="1:8" s="483" customFormat="1" ht="12.75" customHeight="1" x14ac:dyDescent="0.25">
      <c r="A1151" s="477"/>
      <c r="B1151" s="478"/>
      <c r="C1151" s="479"/>
      <c r="D1151" s="480"/>
      <c r="E1151" s="480"/>
      <c r="F1151" s="480"/>
      <c r="G1151" s="481"/>
      <c r="H1151" s="482"/>
    </row>
    <row r="1152" spans="1:8" s="483" customFormat="1" ht="12.75" customHeight="1" x14ac:dyDescent="0.25">
      <c r="A1152" s="477"/>
      <c r="B1152" s="478"/>
      <c r="C1152" s="479"/>
      <c r="D1152" s="480"/>
      <c r="E1152" s="480"/>
      <c r="F1152" s="480"/>
      <c r="G1152" s="481"/>
      <c r="H1152" s="482"/>
    </row>
    <row r="1153" spans="1:8" s="483" customFormat="1" ht="12.75" customHeight="1" x14ac:dyDescent="0.25">
      <c r="A1153" s="477"/>
      <c r="B1153" s="478"/>
      <c r="C1153" s="479"/>
      <c r="D1153" s="480"/>
      <c r="E1153" s="480"/>
      <c r="F1153" s="480"/>
      <c r="G1153" s="481"/>
      <c r="H1153" s="482"/>
    </row>
    <row r="1154" spans="1:8" s="483" customFormat="1" ht="12.75" customHeight="1" x14ac:dyDescent="0.25">
      <c r="A1154" s="477"/>
      <c r="B1154" s="478"/>
      <c r="C1154" s="479"/>
      <c r="D1154" s="480"/>
      <c r="E1154" s="480"/>
      <c r="F1154" s="480"/>
      <c r="G1154" s="481"/>
      <c r="H1154" s="482"/>
    </row>
    <row r="1155" spans="1:8" s="483" customFormat="1" ht="12.75" customHeight="1" x14ac:dyDescent="0.25">
      <c r="A1155" s="477"/>
      <c r="B1155" s="478"/>
      <c r="C1155" s="479"/>
      <c r="D1155" s="480"/>
      <c r="E1155" s="480"/>
      <c r="F1155" s="480"/>
      <c r="G1155" s="481"/>
      <c r="H1155" s="482"/>
    </row>
    <row r="1156" spans="1:8" s="483" customFormat="1" ht="12.75" customHeight="1" x14ac:dyDescent="0.25">
      <c r="A1156" s="477"/>
      <c r="B1156" s="478"/>
      <c r="C1156" s="479"/>
      <c r="D1156" s="480"/>
      <c r="E1156" s="480"/>
      <c r="F1156" s="480"/>
      <c r="G1156" s="481"/>
      <c r="H1156" s="482"/>
    </row>
    <row r="1157" spans="1:8" s="483" customFormat="1" ht="12.75" customHeight="1" x14ac:dyDescent="0.25">
      <c r="A1157" s="477"/>
      <c r="B1157" s="478"/>
      <c r="C1157" s="479"/>
      <c r="D1157" s="480"/>
      <c r="E1157" s="480"/>
      <c r="F1157" s="480"/>
      <c r="G1157" s="481"/>
      <c r="H1157" s="482"/>
    </row>
    <row r="1158" spans="1:8" s="483" customFormat="1" ht="12.75" customHeight="1" x14ac:dyDescent="0.25">
      <c r="A1158" s="477"/>
      <c r="B1158" s="478"/>
      <c r="C1158" s="479"/>
      <c r="D1158" s="480"/>
      <c r="E1158" s="480"/>
      <c r="F1158" s="480"/>
      <c r="G1158" s="481"/>
      <c r="H1158" s="482"/>
    </row>
    <row r="1159" spans="1:8" s="483" customFormat="1" ht="12.75" customHeight="1" x14ac:dyDescent="0.25">
      <c r="A1159" s="477"/>
      <c r="B1159" s="478"/>
      <c r="C1159" s="479"/>
      <c r="D1159" s="480"/>
      <c r="E1159" s="480"/>
      <c r="F1159" s="480"/>
      <c r="G1159" s="481"/>
      <c r="H1159" s="482"/>
    </row>
    <row r="1160" spans="1:8" s="483" customFormat="1" ht="12.75" customHeight="1" x14ac:dyDescent="0.25">
      <c r="A1160" s="477"/>
      <c r="B1160" s="478"/>
      <c r="C1160" s="479"/>
      <c r="D1160" s="480"/>
      <c r="E1160" s="480"/>
      <c r="F1160" s="480"/>
      <c r="G1160" s="481"/>
      <c r="H1160" s="482"/>
    </row>
    <row r="1161" spans="1:8" s="483" customFormat="1" ht="12.75" customHeight="1" x14ac:dyDescent="0.25">
      <c r="A1161" s="477"/>
      <c r="B1161" s="478"/>
      <c r="C1161" s="479"/>
      <c r="D1161" s="480"/>
      <c r="E1161" s="480"/>
      <c r="F1161" s="480"/>
      <c r="G1161" s="481"/>
      <c r="H1161" s="482"/>
    </row>
    <row r="1162" spans="1:8" s="483" customFormat="1" ht="12.75" customHeight="1" x14ac:dyDescent="0.25">
      <c r="A1162" s="477"/>
      <c r="B1162" s="478"/>
      <c r="C1162" s="479"/>
      <c r="D1162" s="480"/>
      <c r="E1162" s="480"/>
      <c r="F1162" s="480"/>
      <c r="G1162" s="481"/>
      <c r="H1162" s="482"/>
    </row>
    <row r="1163" spans="1:8" s="483" customFormat="1" ht="12.75" customHeight="1" x14ac:dyDescent="0.25">
      <c r="A1163" s="477"/>
      <c r="B1163" s="478"/>
      <c r="C1163" s="479"/>
      <c r="D1163" s="480"/>
      <c r="E1163" s="480"/>
      <c r="F1163" s="480"/>
      <c r="G1163" s="481"/>
      <c r="H1163" s="482"/>
    </row>
    <row r="1164" spans="1:8" s="483" customFormat="1" ht="12.75" customHeight="1" x14ac:dyDescent="0.25">
      <c r="A1164" s="477"/>
      <c r="B1164" s="478"/>
      <c r="C1164" s="479"/>
      <c r="D1164" s="480"/>
      <c r="E1164" s="480"/>
      <c r="F1164" s="480"/>
      <c r="G1164" s="481"/>
      <c r="H1164" s="482"/>
    </row>
    <row r="1165" spans="1:8" s="483" customFormat="1" ht="12.75" customHeight="1" x14ac:dyDescent="0.25">
      <c r="A1165" s="477"/>
      <c r="B1165" s="478"/>
      <c r="C1165" s="479"/>
      <c r="D1165" s="480"/>
      <c r="E1165" s="480"/>
      <c r="F1165" s="480"/>
      <c r="G1165" s="481"/>
      <c r="H1165" s="482"/>
    </row>
    <row r="1166" spans="1:8" s="483" customFormat="1" ht="12.75" customHeight="1" x14ac:dyDescent="0.25">
      <c r="A1166" s="477"/>
      <c r="B1166" s="478"/>
      <c r="C1166" s="479"/>
      <c r="D1166" s="480"/>
      <c r="E1166" s="480"/>
      <c r="F1166" s="480"/>
      <c r="G1166" s="481"/>
      <c r="H1166" s="482"/>
    </row>
    <row r="1167" spans="1:8" s="483" customFormat="1" ht="12.75" customHeight="1" x14ac:dyDescent="0.25">
      <c r="A1167" s="477"/>
      <c r="B1167" s="478"/>
      <c r="C1167" s="479"/>
      <c r="D1167" s="480"/>
      <c r="E1167" s="480"/>
      <c r="F1167" s="480"/>
      <c r="G1167" s="481"/>
      <c r="H1167" s="482"/>
    </row>
    <row r="1168" spans="1:8" s="483" customFormat="1" ht="12.75" customHeight="1" x14ac:dyDescent="0.25">
      <c r="A1168" s="477"/>
      <c r="B1168" s="478"/>
      <c r="C1168" s="479"/>
      <c r="D1168" s="480"/>
      <c r="E1168" s="480"/>
      <c r="F1168" s="480"/>
      <c r="G1168" s="481"/>
      <c r="H1168" s="482"/>
    </row>
    <row r="1169" spans="1:8" s="483" customFormat="1" ht="12.75" customHeight="1" x14ac:dyDescent="0.25">
      <c r="A1169" s="477"/>
      <c r="B1169" s="478"/>
      <c r="C1169" s="479"/>
      <c r="D1169" s="480"/>
      <c r="E1169" s="480"/>
      <c r="F1169" s="480"/>
      <c r="G1169" s="481"/>
      <c r="H1169" s="482"/>
    </row>
    <row r="1170" spans="1:8" s="483" customFormat="1" ht="12.75" customHeight="1" x14ac:dyDescent="0.25">
      <c r="A1170" s="477"/>
      <c r="B1170" s="478"/>
      <c r="C1170" s="479"/>
      <c r="D1170" s="480"/>
      <c r="E1170" s="480"/>
      <c r="F1170" s="480"/>
      <c r="G1170" s="481"/>
      <c r="H1170" s="482"/>
    </row>
    <row r="1171" spans="1:8" s="483" customFormat="1" ht="12.75" customHeight="1" x14ac:dyDescent="0.25">
      <c r="A1171" s="477"/>
      <c r="B1171" s="478"/>
      <c r="C1171" s="479"/>
      <c r="D1171" s="480"/>
      <c r="E1171" s="480"/>
      <c r="F1171" s="480"/>
      <c r="G1171" s="481"/>
      <c r="H1171" s="482"/>
    </row>
    <row r="1172" spans="1:8" s="483" customFormat="1" ht="12.75" customHeight="1" x14ac:dyDescent="0.25">
      <c r="A1172" s="477"/>
      <c r="B1172" s="478"/>
      <c r="C1172" s="479"/>
      <c r="D1172" s="480"/>
      <c r="E1172" s="480"/>
      <c r="F1172" s="480"/>
      <c r="G1172" s="481"/>
      <c r="H1172" s="482"/>
    </row>
    <row r="1173" spans="1:8" s="483" customFormat="1" ht="12.75" customHeight="1" x14ac:dyDescent="0.25">
      <c r="A1173" s="477"/>
      <c r="B1173" s="478"/>
      <c r="C1173" s="479"/>
      <c r="D1173" s="480"/>
      <c r="E1173" s="480"/>
      <c r="F1173" s="480"/>
      <c r="G1173" s="481"/>
      <c r="H1173" s="482"/>
    </row>
    <row r="1174" spans="1:8" s="483" customFormat="1" ht="12.75" customHeight="1" x14ac:dyDescent="0.25">
      <c r="A1174" s="477"/>
      <c r="B1174" s="478"/>
      <c r="C1174" s="479"/>
      <c r="D1174" s="480"/>
      <c r="E1174" s="480"/>
      <c r="F1174" s="480"/>
      <c r="G1174" s="481"/>
      <c r="H1174" s="482"/>
    </row>
    <row r="1175" spans="1:8" s="483" customFormat="1" ht="12.75" customHeight="1" x14ac:dyDescent="0.25">
      <c r="A1175" s="477"/>
      <c r="B1175" s="478"/>
      <c r="C1175" s="479"/>
      <c r="D1175" s="480"/>
      <c r="E1175" s="480"/>
      <c r="F1175" s="480"/>
      <c r="G1175" s="481"/>
      <c r="H1175" s="482"/>
    </row>
    <row r="1176" spans="1:8" s="483" customFormat="1" ht="12.75" customHeight="1" x14ac:dyDescent="0.25">
      <c r="A1176" s="477"/>
      <c r="B1176" s="478"/>
      <c r="C1176" s="479"/>
      <c r="D1176" s="480"/>
      <c r="E1176" s="480"/>
      <c r="F1176" s="480"/>
      <c r="G1176" s="481"/>
      <c r="H1176" s="482"/>
    </row>
    <row r="1177" spans="1:8" s="483" customFormat="1" ht="12.75" customHeight="1" x14ac:dyDescent="0.25">
      <c r="A1177" s="477"/>
      <c r="B1177" s="478"/>
      <c r="C1177" s="479"/>
      <c r="D1177" s="480"/>
      <c r="E1177" s="480"/>
      <c r="F1177" s="480"/>
      <c r="G1177" s="481"/>
      <c r="H1177" s="482"/>
    </row>
    <row r="1178" spans="1:8" s="483" customFormat="1" ht="12.75" customHeight="1" x14ac:dyDescent="0.25">
      <c r="A1178" s="477"/>
      <c r="B1178" s="478"/>
      <c r="C1178" s="479"/>
      <c r="D1178" s="480"/>
      <c r="E1178" s="480"/>
      <c r="F1178" s="480"/>
      <c r="G1178" s="481"/>
      <c r="H1178" s="482"/>
    </row>
    <row r="1179" spans="1:8" s="483" customFormat="1" ht="12.75" customHeight="1" x14ac:dyDescent="0.25">
      <c r="A1179" s="477"/>
      <c r="B1179" s="478"/>
      <c r="C1179" s="479"/>
      <c r="D1179" s="480"/>
      <c r="E1179" s="480"/>
      <c r="F1179" s="480"/>
      <c r="G1179" s="481"/>
      <c r="H1179" s="482"/>
    </row>
    <row r="1180" spans="1:8" s="483" customFormat="1" ht="12.75" customHeight="1" x14ac:dyDescent="0.25">
      <c r="A1180" s="477"/>
      <c r="B1180" s="478"/>
      <c r="C1180" s="479"/>
      <c r="D1180" s="480"/>
      <c r="E1180" s="480"/>
      <c r="F1180" s="480"/>
      <c r="G1180" s="481"/>
      <c r="H1180" s="482"/>
    </row>
    <row r="1181" spans="1:8" s="483" customFormat="1" ht="12.75" customHeight="1" x14ac:dyDescent="0.25">
      <c r="A1181" s="477"/>
      <c r="B1181" s="478"/>
      <c r="C1181" s="479"/>
      <c r="D1181" s="480"/>
      <c r="E1181" s="480"/>
      <c r="F1181" s="480"/>
      <c r="G1181" s="481"/>
      <c r="H1181" s="482"/>
    </row>
    <row r="1182" spans="1:8" s="483" customFormat="1" ht="12.75" customHeight="1" x14ac:dyDescent="0.25">
      <c r="A1182" s="477"/>
      <c r="B1182" s="478"/>
      <c r="C1182" s="479"/>
      <c r="D1182" s="480"/>
      <c r="E1182" s="480"/>
      <c r="F1182" s="480"/>
      <c r="G1182" s="481"/>
      <c r="H1182" s="482"/>
    </row>
    <row r="1183" spans="1:8" s="483" customFormat="1" ht="12.75" customHeight="1" x14ac:dyDescent="0.25">
      <c r="A1183" s="477"/>
      <c r="B1183" s="478"/>
      <c r="C1183" s="479"/>
      <c r="D1183" s="480"/>
      <c r="E1183" s="480"/>
      <c r="F1183" s="480"/>
      <c r="G1183" s="481"/>
      <c r="H1183" s="482"/>
    </row>
    <row r="1184" spans="1:8" s="483" customFormat="1" ht="12.75" customHeight="1" x14ac:dyDescent="0.25">
      <c r="A1184" s="477"/>
      <c r="B1184" s="478"/>
      <c r="C1184" s="479"/>
      <c r="D1184" s="480"/>
      <c r="E1184" s="480"/>
      <c r="F1184" s="480"/>
      <c r="G1184" s="481"/>
      <c r="H1184" s="482"/>
    </row>
    <row r="1185" spans="1:8" s="483" customFormat="1" ht="12.75" customHeight="1" x14ac:dyDescent="0.25">
      <c r="A1185" s="477"/>
      <c r="B1185" s="478"/>
      <c r="C1185" s="479"/>
      <c r="D1185" s="480"/>
      <c r="E1185" s="480"/>
      <c r="F1185" s="480"/>
      <c r="G1185" s="481"/>
      <c r="H1185" s="482"/>
    </row>
    <row r="1186" spans="1:8" s="483" customFormat="1" ht="12.75" customHeight="1" x14ac:dyDescent="0.25">
      <c r="A1186" s="477"/>
      <c r="B1186" s="478"/>
      <c r="C1186" s="479"/>
      <c r="D1186" s="480"/>
      <c r="E1186" s="480"/>
      <c r="F1186" s="480"/>
      <c r="G1186" s="481"/>
      <c r="H1186" s="482"/>
    </row>
    <row r="1187" spans="1:8" s="483" customFormat="1" ht="12.75" customHeight="1" x14ac:dyDescent="0.25">
      <c r="A1187" s="477"/>
      <c r="B1187" s="478"/>
      <c r="C1187" s="479"/>
      <c r="D1187" s="480"/>
      <c r="E1187" s="480"/>
      <c r="F1187" s="480"/>
      <c r="G1187" s="481"/>
      <c r="H1187" s="482"/>
    </row>
    <row r="1188" spans="1:8" s="483" customFormat="1" ht="12.75" customHeight="1" x14ac:dyDescent="0.25">
      <c r="A1188" s="477"/>
      <c r="B1188" s="478"/>
      <c r="C1188" s="479"/>
      <c r="D1188" s="480"/>
      <c r="E1188" s="480"/>
      <c r="F1188" s="480"/>
      <c r="G1188" s="481"/>
      <c r="H1188" s="482"/>
    </row>
    <row r="1189" spans="1:8" s="483" customFormat="1" ht="12.75" customHeight="1" x14ac:dyDescent="0.25">
      <c r="A1189" s="477"/>
      <c r="B1189" s="478"/>
      <c r="C1189" s="479"/>
      <c r="D1189" s="480"/>
      <c r="E1189" s="480"/>
      <c r="F1189" s="480"/>
      <c r="G1189" s="481"/>
      <c r="H1189" s="482"/>
    </row>
    <row r="1190" spans="1:8" s="483" customFormat="1" ht="12.75" customHeight="1" x14ac:dyDescent="0.25">
      <c r="A1190" s="477"/>
      <c r="B1190" s="478"/>
      <c r="C1190" s="479"/>
      <c r="D1190" s="480"/>
      <c r="E1190" s="480"/>
      <c r="F1190" s="480"/>
      <c r="G1190" s="481"/>
      <c r="H1190" s="482"/>
    </row>
    <row r="1191" spans="1:8" s="483" customFormat="1" ht="12.75" customHeight="1" x14ac:dyDescent="0.25">
      <c r="A1191" s="477"/>
      <c r="B1191" s="478"/>
      <c r="C1191" s="479"/>
      <c r="D1191" s="480"/>
      <c r="E1191" s="480"/>
      <c r="F1191" s="480"/>
      <c r="G1191" s="481"/>
      <c r="H1191" s="482"/>
    </row>
    <row r="1192" spans="1:8" s="483" customFormat="1" ht="12.75" customHeight="1" x14ac:dyDescent="0.25">
      <c r="A1192" s="477"/>
      <c r="B1192" s="478"/>
      <c r="C1192" s="479"/>
      <c r="D1192" s="480"/>
      <c r="E1192" s="480"/>
      <c r="F1192" s="480"/>
      <c r="G1192" s="481"/>
      <c r="H1192" s="482"/>
    </row>
    <row r="1193" spans="1:8" s="483" customFormat="1" ht="12.75" customHeight="1" x14ac:dyDescent="0.25">
      <c r="A1193" s="477"/>
      <c r="B1193" s="478"/>
      <c r="C1193" s="479"/>
      <c r="D1193" s="480"/>
      <c r="E1193" s="480"/>
      <c r="F1193" s="480"/>
      <c r="G1193" s="481"/>
      <c r="H1193" s="482"/>
    </row>
    <row r="1194" spans="1:8" s="483" customFormat="1" ht="12.75" customHeight="1" x14ac:dyDescent="0.25">
      <c r="A1194" s="477"/>
      <c r="B1194" s="478"/>
      <c r="C1194" s="479"/>
      <c r="D1194" s="480"/>
      <c r="E1194" s="480"/>
      <c r="F1194" s="480"/>
      <c r="G1194" s="481"/>
      <c r="H1194" s="482"/>
    </row>
    <row r="1195" spans="1:8" s="483" customFormat="1" ht="12.75" customHeight="1" x14ac:dyDescent="0.25">
      <c r="A1195" s="477"/>
      <c r="B1195" s="478"/>
      <c r="C1195" s="479"/>
      <c r="D1195" s="480"/>
      <c r="E1195" s="480"/>
      <c r="F1195" s="480"/>
      <c r="G1195" s="481"/>
      <c r="H1195" s="482"/>
    </row>
    <row r="1196" spans="1:8" s="483" customFormat="1" ht="12.75" customHeight="1" x14ac:dyDescent="0.25">
      <c r="A1196" s="477"/>
      <c r="B1196" s="478"/>
      <c r="C1196" s="479"/>
      <c r="D1196" s="480"/>
      <c r="E1196" s="480"/>
      <c r="F1196" s="480"/>
      <c r="G1196" s="481"/>
      <c r="H1196" s="482"/>
    </row>
    <row r="1197" spans="1:8" s="483" customFormat="1" ht="12.75" customHeight="1" x14ac:dyDescent="0.25">
      <c r="A1197" s="477"/>
      <c r="B1197" s="478"/>
      <c r="C1197" s="479"/>
      <c r="D1197" s="480"/>
      <c r="E1197" s="480"/>
      <c r="F1197" s="480"/>
      <c r="G1197" s="481"/>
      <c r="H1197" s="482"/>
    </row>
    <row r="1198" spans="1:8" s="483" customFormat="1" ht="12.75" customHeight="1" x14ac:dyDescent="0.25">
      <c r="A1198" s="477"/>
      <c r="B1198" s="478"/>
      <c r="C1198" s="479"/>
      <c r="D1198" s="480"/>
      <c r="E1198" s="480"/>
      <c r="F1198" s="480"/>
      <c r="G1198" s="481"/>
      <c r="H1198" s="482"/>
    </row>
    <row r="1199" spans="1:8" s="483" customFormat="1" ht="12.75" customHeight="1" x14ac:dyDescent="0.25">
      <c r="A1199" s="477"/>
      <c r="B1199" s="478"/>
      <c r="C1199" s="479"/>
      <c r="D1199" s="480"/>
      <c r="E1199" s="480"/>
      <c r="F1199" s="480"/>
      <c r="G1199" s="481"/>
      <c r="H1199" s="482"/>
    </row>
    <row r="1200" spans="1:8" s="483" customFormat="1" ht="12.75" customHeight="1" x14ac:dyDescent="0.25">
      <c r="A1200" s="477"/>
      <c r="B1200" s="478"/>
      <c r="C1200" s="479"/>
      <c r="D1200" s="480"/>
      <c r="E1200" s="480"/>
      <c r="F1200" s="480"/>
      <c r="G1200" s="481"/>
      <c r="H1200" s="482"/>
    </row>
    <row r="1201" spans="1:8" s="483" customFormat="1" ht="12.75" customHeight="1" x14ac:dyDescent="0.25">
      <c r="A1201" s="477"/>
      <c r="B1201" s="478"/>
      <c r="C1201" s="479"/>
      <c r="D1201" s="480"/>
      <c r="E1201" s="480"/>
      <c r="F1201" s="480"/>
      <c r="G1201" s="481"/>
      <c r="H1201" s="482"/>
    </row>
    <row r="1202" spans="1:8" s="483" customFormat="1" ht="12.75" customHeight="1" x14ac:dyDescent="0.25">
      <c r="A1202" s="477"/>
      <c r="B1202" s="478"/>
      <c r="C1202" s="479"/>
      <c r="D1202" s="480"/>
      <c r="E1202" s="480"/>
      <c r="F1202" s="480"/>
      <c r="G1202" s="481"/>
      <c r="H1202" s="482"/>
    </row>
    <row r="1203" spans="1:8" s="483" customFormat="1" ht="12.75" customHeight="1" x14ac:dyDescent="0.25">
      <c r="A1203" s="477"/>
      <c r="B1203" s="478"/>
      <c r="C1203" s="479"/>
      <c r="D1203" s="480"/>
      <c r="E1203" s="480"/>
      <c r="F1203" s="480"/>
      <c r="G1203" s="481"/>
      <c r="H1203" s="482"/>
    </row>
    <row r="1204" spans="1:8" s="483" customFormat="1" ht="12.75" customHeight="1" x14ac:dyDescent="0.25">
      <c r="A1204" s="477"/>
      <c r="B1204" s="478"/>
      <c r="C1204" s="479"/>
      <c r="D1204" s="480"/>
      <c r="E1204" s="480"/>
      <c r="F1204" s="480"/>
      <c r="G1204" s="481"/>
      <c r="H1204" s="482"/>
    </row>
    <row r="1205" spans="1:8" s="483" customFormat="1" ht="12.75" customHeight="1" x14ac:dyDescent="0.25">
      <c r="A1205" s="477"/>
      <c r="B1205" s="478"/>
      <c r="C1205" s="479"/>
      <c r="D1205" s="480"/>
      <c r="E1205" s="480"/>
      <c r="F1205" s="480"/>
      <c r="G1205" s="481"/>
      <c r="H1205" s="482"/>
    </row>
    <row r="1206" spans="1:8" s="483" customFormat="1" ht="12.75" customHeight="1" x14ac:dyDescent="0.25">
      <c r="A1206" s="477"/>
      <c r="B1206" s="478"/>
      <c r="C1206" s="479"/>
      <c r="D1206" s="480"/>
      <c r="E1206" s="480"/>
      <c r="F1206" s="480"/>
      <c r="G1206" s="481"/>
      <c r="H1206" s="482"/>
    </row>
    <row r="1207" spans="1:8" s="483" customFormat="1" ht="12.75" customHeight="1" x14ac:dyDescent="0.25">
      <c r="A1207" s="477"/>
      <c r="B1207" s="478"/>
      <c r="C1207" s="479"/>
      <c r="D1207" s="480"/>
      <c r="E1207" s="480"/>
      <c r="F1207" s="480"/>
      <c r="G1207" s="481"/>
      <c r="H1207" s="482"/>
    </row>
    <row r="1208" spans="1:8" s="483" customFormat="1" ht="12.75" customHeight="1" x14ac:dyDescent="0.25">
      <c r="A1208" s="477"/>
      <c r="B1208" s="478"/>
      <c r="C1208" s="479"/>
      <c r="D1208" s="480"/>
      <c r="E1208" s="480"/>
      <c r="F1208" s="480"/>
      <c r="G1208" s="481"/>
      <c r="H1208" s="482"/>
    </row>
    <row r="1209" spans="1:8" s="483" customFormat="1" ht="12.75" customHeight="1" x14ac:dyDescent="0.25">
      <c r="A1209" s="477"/>
      <c r="B1209" s="478"/>
      <c r="C1209" s="479"/>
      <c r="D1209" s="480"/>
      <c r="E1209" s="480"/>
      <c r="F1209" s="480"/>
      <c r="G1209" s="481"/>
      <c r="H1209" s="482"/>
    </row>
    <row r="1210" spans="1:8" s="483" customFormat="1" ht="12.75" customHeight="1" x14ac:dyDescent="0.25">
      <c r="A1210" s="477"/>
      <c r="B1210" s="478"/>
      <c r="C1210" s="479"/>
      <c r="D1210" s="480"/>
      <c r="E1210" s="480"/>
      <c r="F1210" s="480"/>
      <c r="G1210" s="481"/>
      <c r="H1210" s="482"/>
    </row>
    <row r="1211" spans="1:8" s="483" customFormat="1" ht="12.75" customHeight="1" x14ac:dyDescent="0.25">
      <c r="A1211" s="477"/>
      <c r="B1211" s="478"/>
      <c r="C1211" s="479"/>
      <c r="D1211" s="480"/>
      <c r="E1211" s="480"/>
      <c r="F1211" s="480"/>
      <c r="G1211" s="481"/>
      <c r="H1211" s="482"/>
    </row>
    <row r="1212" spans="1:8" s="483" customFormat="1" ht="12.75" customHeight="1" x14ac:dyDescent="0.25">
      <c r="A1212" s="477"/>
      <c r="B1212" s="478"/>
      <c r="C1212" s="479"/>
      <c r="D1212" s="480"/>
      <c r="E1212" s="480"/>
      <c r="F1212" s="480"/>
      <c r="G1212" s="481"/>
      <c r="H1212" s="482"/>
    </row>
    <row r="1213" spans="1:8" s="483" customFormat="1" ht="12.75" customHeight="1" x14ac:dyDescent="0.25">
      <c r="A1213" s="477"/>
      <c r="B1213" s="478"/>
      <c r="C1213" s="479"/>
      <c r="D1213" s="480"/>
      <c r="E1213" s="480"/>
      <c r="F1213" s="480"/>
      <c r="G1213" s="481"/>
      <c r="H1213" s="482"/>
    </row>
    <row r="1214" spans="1:8" s="483" customFormat="1" ht="12.75" customHeight="1" x14ac:dyDescent="0.25">
      <c r="A1214" s="477"/>
      <c r="B1214" s="478"/>
      <c r="C1214" s="479"/>
      <c r="D1214" s="480"/>
      <c r="E1214" s="480"/>
      <c r="F1214" s="480"/>
      <c r="G1214" s="481"/>
      <c r="H1214" s="482"/>
    </row>
    <row r="1215" spans="1:8" s="483" customFormat="1" ht="12.75" customHeight="1" x14ac:dyDescent="0.25">
      <c r="A1215" s="477"/>
      <c r="B1215" s="478"/>
      <c r="C1215" s="479"/>
      <c r="D1215" s="480"/>
      <c r="E1215" s="480"/>
      <c r="F1215" s="480"/>
      <c r="G1215" s="481"/>
      <c r="H1215" s="482"/>
    </row>
    <row r="1216" spans="1:8" s="483" customFormat="1" ht="12.75" customHeight="1" x14ac:dyDescent="0.25">
      <c r="A1216" s="477"/>
      <c r="B1216" s="478"/>
      <c r="C1216" s="479"/>
      <c r="D1216" s="480"/>
      <c r="E1216" s="480"/>
      <c r="F1216" s="480"/>
      <c r="G1216" s="481"/>
      <c r="H1216" s="482"/>
    </row>
    <row r="1217" spans="1:8" s="483" customFormat="1" ht="12.75" customHeight="1" x14ac:dyDescent="0.25">
      <c r="A1217" s="477"/>
      <c r="B1217" s="478"/>
      <c r="C1217" s="479"/>
      <c r="D1217" s="480"/>
      <c r="E1217" s="480"/>
      <c r="F1217" s="480"/>
      <c r="G1217" s="481"/>
      <c r="H1217" s="482"/>
    </row>
    <row r="1218" spans="1:8" s="483" customFormat="1" ht="12.75" customHeight="1" x14ac:dyDescent="0.25">
      <c r="A1218" s="477"/>
      <c r="B1218" s="478"/>
      <c r="C1218" s="479"/>
      <c r="D1218" s="480"/>
      <c r="E1218" s="480"/>
      <c r="F1218" s="480"/>
      <c r="G1218" s="481"/>
      <c r="H1218" s="482"/>
    </row>
    <row r="1219" spans="1:8" s="483" customFormat="1" ht="12.75" customHeight="1" x14ac:dyDescent="0.25">
      <c r="A1219" s="477"/>
      <c r="B1219" s="478"/>
      <c r="C1219" s="479"/>
      <c r="D1219" s="480"/>
      <c r="E1219" s="480"/>
      <c r="F1219" s="480"/>
      <c r="G1219" s="481"/>
      <c r="H1219" s="482"/>
    </row>
    <row r="1220" spans="1:8" s="483" customFormat="1" ht="12.75" customHeight="1" x14ac:dyDescent="0.25">
      <c r="A1220" s="477"/>
      <c r="B1220" s="478"/>
      <c r="C1220" s="479"/>
      <c r="D1220" s="480"/>
      <c r="E1220" s="480"/>
      <c r="F1220" s="480"/>
      <c r="G1220" s="481"/>
      <c r="H1220" s="482"/>
    </row>
    <row r="1221" spans="1:8" s="483" customFormat="1" ht="12.75" customHeight="1" x14ac:dyDescent="0.25">
      <c r="A1221" s="477"/>
      <c r="B1221" s="478"/>
      <c r="C1221" s="479"/>
      <c r="D1221" s="480"/>
      <c r="E1221" s="480"/>
      <c r="F1221" s="480"/>
      <c r="G1221" s="481"/>
      <c r="H1221" s="482"/>
    </row>
    <row r="1222" spans="1:8" s="483" customFormat="1" ht="12.75" customHeight="1" x14ac:dyDescent="0.25">
      <c r="A1222" s="477"/>
      <c r="B1222" s="478"/>
      <c r="C1222" s="479"/>
      <c r="D1222" s="480"/>
      <c r="E1222" s="480"/>
      <c r="F1222" s="480"/>
      <c r="G1222" s="481"/>
      <c r="H1222" s="482"/>
    </row>
    <row r="1223" spans="1:8" s="483" customFormat="1" ht="12.75" customHeight="1" x14ac:dyDescent="0.25">
      <c r="A1223" s="477"/>
      <c r="B1223" s="478"/>
      <c r="C1223" s="479"/>
      <c r="D1223" s="480"/>
      <c r="E1223" s="480"/>
      <c r="F1223" s="480"/>
      <c r="G1223" s="481"/>
      <c r="H1223" s="482"/>
    </row>
    <row r="1224" spans="1:8" s="483" customFormat="1" ht="12.75" customHeight="1" x14ac:dyDescent="0.25">
      <c r="A1224" s="477"/>
      <c r="B1224" s="478"/>
      <c r="C1224" s="479"/>
      <c r="D1224" s="480"/>
      <c r="E1224" s="480"/>
      <c r="F1224" s="480"/>
      <c r="G1224" s="481"/>
      <c r="H1224" s="482"/>
    </row>
    <row r="1225" spans="1:8" s="483" customFormat="1" ht="12.75" customHeight="1" x14ac:dyDescent="0.25">
      <c r="A1225" s="477"/>
      <c r="B1225" s="478"/>
      <c r="C1225" s="479"/>
      <c r="D1225" s="480"/>
      <c r="E1225" s="480"/>
      <c r="F1225" s="480"/>
      <c r="G1225" s="481"/>
      <c r="H1225" s="482"/>
    </row>
    <row r="1226" spans="1:8" s="483" customFormat="1" ht="12.75" customHeight="1" x14ac:dyDescent="0.25">
      <c r="A1226" s="477"/>
      <c r="B1226" s="478"/>
      <c r="C1226" s="479"/>
      <c r="D1226" s="480"/>
      <c r="E1226" s="480"/>
      <c r="F1226" s="480"/>
      <c r="G1226" s="481"/>
      <c r="H1226" s="482"/>
    </row>
    <row r="1227" spans="1:8" s="483" customFormat="1" ht="12.75" customHeight="1" x14ac:dyDescent="0.25">
      <c r="A1227" s="477"/>
      <c r="B1227" s="478"/>
      <c r="C1227" s="479"/>
      <c r="D1227" s="480"/>
      <c r="E1227" s="480"/>
      <c r="F1227" s="480"/>
      <c r="G1227" s="481"/>
      <c r="H1227" s="482"/>
    </row>
    <row r="1228" spans="1:8" s="483" customFormat="1" ht="12.75" customHeight="1" x14ac:dyDescent="0.25">
      <c r="A1228" s="477"/>
      <c r="B1228" s="478"/>
      <c r="C1228" s="479"/>
      <c r="D1228" s="480"/>
      <c r="E1228" s="480"/>
      <c r="F1228" s="480"/>
      <c r="G1228" s="481"/>
      <c r="H1228" s="482"/>
    </row>
    <row r="1229" spans="1:8" s="483" customFormat="1" ht="12.75" customHeight="1" x14ac:dyDescent="0.25">
      <c r="A1229" s="477"/>
      <c r="B1229" s="478"/>
      <c r="C1229" s="479"/>
      <c r="D1229" s="480"/>
      <c r="E1229" s="480"/>
      <c r="F1229" s="480"/>
      <c r="G1229" s="481"/>
      <c r="H1229" s="482"/>
    </row>
    <row r="1230" spans="1:8" s="483" customFormat="1" ht="12.75" customHeight="1" x14ac:dyDescent="0.25">
      <c r="A1230" s="477"/>
      <c r="B1230" s="478"/>
      <c r="C1230" s="479"/>
      <c r="D1230" s="480"/>
      <c r="E1230" s="480"/>
      <c r="F1230" s="480"/>
      <c r="G1230" s="481"/>
      <c r="H1230" s="482"/>
    </row>
    <row r="1231" spans="1:8" s="483" customFormat="1" ht="12.75" customHeight="1" x14ac:dyDescent="0.25">
      <c r="A1231" s="477"/>
      <c r="B1231" s="478"/>
      <c r="C1231" s="479"/>
      <c r="D1231" s="480"/>
      <c r="E1231" s="480"/>
      <c r="F1231" s="480"/>
      <c r="G1231" s="481"/>
      <c r="H1231" s="482"/>
    </row>
    <row r="1232" spans="1:8" s="483" customFormat="1" ht="12.75" customHeight="1" x14ac:dyDescent="0.25">
      <c r="A1232" s="477"/>
      <c r="B1232" s="478"/>
      <c r="C1232" s="479"/>
      <c r="D1232" s="480"/>
      <c r="E1232" s="480"/>
      <c r="F1232" s="480"/>
      <c r="G1232" s="481"/>
      <c r="H1232" s="482"/>
    </row>
    <row r="1233" spans="1:8" s="483" customFormat="1" ht="12.75" customHeight="1" x14ac:dyDescent="0.25">
      <c r="A1233" s="477"/>
      <c r="B1233" s="478"/>
      <c r="C1233" s="479"/>
      <c r="D1233" s="480"/>
      <c r="E1233" s="480"/>
      <c r="F1233" s="480"/>
      <c r="G1233" s="481"/>
      <c r="H1233" s="482"/>
    </row>
    <row r="1234" spans="1:8" s="483" customFormat="1" ht="12.75" customHeight="1" x14ac:dyDescent="0.25">
      <c r="A1234" s="477"/>
      <c r="B1234" s="478"/>
      <c r="C1234" s="479"/>
      <c r="D1234" s="480"/>
      <c r="E1234" s="480"/>
      <c r="F1234" s="480"/>
      <c r="G1234" s="481"/>
      <c r="H1234" s="482"/>
    </row>
    <row r="1235" spans="1:8" s="483" customFormat="1" ht="12.75" customHeight="1" x14ac:dyDescent="0.25">
      <c r="A1235" s="477"/>
      <c r="B1235" s="478"/>
      <c r="C1235" s="479"/>
      <c r="D1235" s="480"/>
      <c r="E1235" s="480"/>
      <c r="F1235" s="480"/>
      <c r="G1235" s="481"/>
      <c r="H1235" s="482"/>
    </row>
    <row r="1236" spans="1:8" s="483" customFormat="1" ht="12.75" customHeight="1" x14ac:dyDescent="0.25">
      <c r="A1236" s="477"/>
      <c r="B1236" s="478"/>
      <c r="C1236" s="479"/>
      <c r="D1236" s="480"/>
      <c r="E1236" s="480"/>
      <c r="F1236" s="480"/>
      <c r="G1236" s="481"/>
      <c r="H1236" s="482"/>
    </row>
    <row r="1237" spans="1:8" s="483" customFormat="1" ht="12.75" customHeight="1" x14ac:dyDescent="0.25">
      <c r="A1237" s="477"/>
      <c r="B1237" s="478"/>
      <c r="C1237" s="479"/>
      <c r="D1237" s="480"/>
      <c r="E1237" s="480"/>
      <c r="F1237" s="480"/>
      <c r="G1237" s="481"/>
      <c r="H1237" s="482"/>
    </row>
    <row r="1238" spans="1:8" s="483" customFormat="1" ht="12.75" customHeight="1" x14ac:dyDescent="0.25">
      <c r="A1238" s="477"/>
      <c r="B1238" s="478"/>
      <c r="C1238" s="479"/>
      <c r="D1238" s="480"/>
      <c r="E1238" s="480"/>
      <c r="F1238" s="480"/>
      <c r="G1238" s="481"/>
      <c r="H1238" s="482"/>
    </row>
    <row r="1239" spans="1:8" s="483" customFormat="1" ht="12.75" customHeight="1" x14ac:dyDescent="0.25">
      <c r="A1239" s="477"/>
      <c r="B1239" s="478"/>
      <c r="C1239" s="479"/>
      <c r="D1239" s="480"/>
      <c r="E1239" s="480"/>
      <c r="F1239" s="480"/>
      <c r="G1239" s="481"/>
      <c r="H1239" s="482"/>
    </row>
    <row r="1240" spans="1:8" s="483" customFormat="1" ht="12.75" customHeight="1" x14ac:dyDescent="0.25">
      <c r="A1240" s="477"/>
      <c r="B1240" s="478"/>
      <c r="C1240" s="479"/>
      <c r="D1240" s="480"/>
      <c r="E1240" s="480"/>
      <c r="F1240" s="480"/>
      <c r="G1240" s="481"/>
      <c r="H1240" s="482"/>
    </row>
    <row r="1241" spans="1:8" s="483" customFormat="1" ht="12.75" customHeight="1" x14ac:dyDescent="0.25">
      <c r="A1241" s="477"/>
      <c r="B1241" s="478"/>
      <c r="C1241" s="479"/>
      <c r="D1241" s="480"/>
      <c r="E1241" s="480"/>
      <c r="F1241" s="480"/>
      <c r="G1241" s="481"/>
      <c r="H1241" s="482"/>
    </row>
    <row r="1242" spans="1:8" s="483" customFormat="1" ht="12.75" customHeight="1" x14ac:dyDescent="0.25">
      <c r="A1242" s="477"/>
      <c r="B1242" s="478"/>
      <c r="C1242" s="479"/>
      <c r="D1242" s="480"/>
      <c r="E1242" s="480"/>
      <c r="F1242" s="480"/>
      <c r="G1242" s="481"/>
      <c r="H1242" s="482"/>
    </row>
    <row r="1243" spans="1:8" s="483" customFormat="1" ht="12.75" customHeight="1" x14ac:dyDescent="0.25">
      <c r="A1243" s="477"/>
      <c r="B1243" s="478"/>
      <c r="C1243" s="479"/>
      <c r="D1243" s="480"/>
      <c r="E1243" s="480"/>
      <c r="F1243" s="480"/>
      <c r="G1243" s="481"/>
      <c r="H1243" s="482"/>
    </row>
    <row r="1244" spans="1:8" s="483" customFormat="1" ht="12.75" customHeight="1" x14ac:dyDescent="0.25">
      <c r="A1244" s="477"/>
      <c r="B1244" s="478"/>
      <c r="C1244" s="479"/>
      <c r="D1244" s="480"/>
      <c r="E1244" s="480"/>
      <c r="F1244" s="480"/>
      <c r="G1244" s="481"/>
      <c r="H1244" s="482"/>
    </row>
    <row r="1245" spans="1:8" s="483" customFormat="1" ht="12.75" customHeight="1" x14ac:dyDescent="0.25">
      <c r="A1245" s="477"/>
      <c r="B1245" s="478"/>
      <c r="C1245" s="479"/>
      <c r="D1245" s="480"/>
      <c r="E1245" s="480"/>
      <c r="F1245" s="480"/>
      <c r="G1245" s="481"/>
      <c r="H1245" s="482"/>
    </row>
    <row r="1246" spans="1:8" s="483" customFormat="1" ht="12.75" customHeight="1" x14ac:dyDescent="0.25">
      <c r="A1246" s="477"/>
      <c r="B1246" s="478"/>
      <c r="C1246" s="479"/>
      <c r="D1246" s="480"/>
      <c r="E1246" s="480"/>
      <c r="F1246" s="480"/>
      <c r="G1246" s="481"/>
      <c r="H1246" s="482"/>
    </row>
    <row r="1247" spans="1:8" s="483" customFormat="1" ht="12.75" customHeight="1" x14ac:dyDescent="0.25">
      <c r="A1247" s="477"/>
      <c r="B1247" s="478"/>
      <c r="C1247" s="479"/>
      <c r="D1247" s="480"/>
      <c r="E1247" s="480"/>
      <c r="F1247" s="480"/>
      <c r="G1247" s="481"/>
      <c r="H1247" s="482"/>
    </row>
    <row r="1248" spans="1:8" s="483" customFormat="1" ht="12.75" customHeight="1" x14ac:dyDescent="0.25">
      <c r="A1248" s="477"/>
      <c r="B1248" s="478"/>
      <c r="C1248" s="479"/>
      <c r="D1248" s="480"/>
      <c r="E1248" s="480"/>
      <c r="F1248" s="480"/>
      <c r="G1248" s="481"/>
      <c r="H1248" s="482"/>
    </row>
    <row r="1249" spans="1:8" s="483" customFormat="1" ht="12.75" customHeight="1" x14ac:dyDescent="0.25">
      <c r="A1249" s="477"/>
      <c r="B1249" s="478"/>
      <c r="C1249" s="479"/>
      <c r="D1249" s="480"/>
      <c r="E1249" s="480"/>
      <c r="F1249" s="480"/>
      <c r="G1249" s="481"/>
      <c r="H1249" s="482"/>
    </row>
    <row r="1250" spans="1:8" s="483" customFormat="1" ht="12.75" customHeight="1" x14ac:dyDescent="0.25">
      <c r="A1250" s="477"/>
      <c r="B1250" s="478"/>
      <c r="C1250" s="479"/>
      <c r="D1250" s="480"/>
      <c r="E1250" s="480"/>
      <c r="F1250" s="480"/>
      <c r="G1250" s="481"/>
      <c r="H1250" s="482"/>
    </row>
    <row r="1251" spans="1:8" s="483" customFormat="1" ht="12.75" customHeight="1" x14ac:dyDescent="0.25">
      <c r="A1251" s="477"/>
      <c r="B1251" s="478"/>
      <c r="C1251" s="479"/>
      <c r="D1251" s="480"/>
      <c r="E1251" s="480"/>
      <c r="F1251" s="480"/>
      <c r="G1251" s="481"/>
      <c r="H1251" s="482"/>
    </row>
    <row r="1252" spans="1:8" ht="12.75" customHeight="1" x14ac:dyDescent="0.25">
      <c r="A1252" s="398"/>
      <c r="B1252" s="188"/>
      <c r="C1252" s="189"/>
      <c r="D1252" s="455"/>
      <c r="E1252" s="455"/>
      <c r="F1252" s="455"/>
      <c r="G1252" s="456"/>
      <c r="H1252" s="454"/>
    </row>
    <row r="1253" spans="1:8" ht="12.75" customHeight="1" x14ac:dyDescent="0.25">
      <c r="A1253" s="398"/>
      <c r="B1253" s="188"/>
      <c r="C1253" s="189"/>
      <c r="D1253" s="455"/>
      <c r="E1253" s="455"/>
      <c r="F1253" s="455"/>
      <c r="G1253" s="456"/>
      <c r="H1253" s="454"/>
    </row>
    <row r="1254" spans="1:8" ht="12.75" customHeight="1" x14ac:dyDescent="0.25">
      <c r="A1254" s="398"/>
      <c r="B1254" s="188"/>
      <c r="C1254" s="189"/>
      <c r="D1254" s="455"/>
      <c r="E1254" s="455"/>
      <c r="F1254" s="455"/>
      <c r="G1254" s="456"/>
      <c r="H1254" s="454"/>
    </row>
    <row r="1255" spans="1:8" ht="12.75" customHeight="1" x14ac:dyDescent="0.25">
      <c r="A1255" s="398"/>
      <c r="B1255" s="188"/>
      <c r="C1255" s="189"/>
      <c r="D1255" s="455"/>
      <c r="E1255" s="455"/>
      <c r="F1255" s="455"/>
      <c r="G1255" s="456"/>
      <c r="H1255" s="454"/>
    </row>
    <row r="1256" spans="1:8" ht="12.75" customHeight="1" x14ac:dyDescent="0.25">
      <c r="A1256" s="398"/>
      <c r="B1256" s="188"/>
      <c r="C1256" s="189"/>
      <c r="D1256" s="455"/>
      <c r="E1256" s="455"/>
      <c r="F1256" s="455"/>
      <c r="G1256" s="456"/>
      <c r="H1256" s="454"/>
    </row>
    <row r="1257" spans="1:8" ht="12.75" customHeight="1" x14ac:dyDescent="0.25">
      <c r="A1257" s="398"/>
      <c r="B1257" s="188"/>
      <c r="C1257" s="189"/>
      <c r="D1257" s="455"/>
      <c r="E1257" s="455"/>
      <c r="F1257" s="455"/>
      <c r="G1257" s="456"/>
      <c r="H1257" s="454"/>
    </row>
    <row r="1258" spans="1:8" ht="12.75" customHeight="1" x14ac:dyDescent="0.25">
      <c r="A1258" s="398"/>
      <c r="B1258" s="188"/>
      <c r="C1258" s="189"/>
      <c r="D1258" s="455"/>
      <c r="E1258" s="455"/>
      <c r="F1258" s="455"/>
      <c r="G1258" s="456"/>
      <c r="H1258" s="454"/>
    </row>
    <row r="1259" spans="1:8" ht="12.75" customHeight="1" x14ac:dyDescent="0.25">
      <c r="A1259" s="398"/>
      <c r="B1259" s="188"/>
      <c r="C1259" s="189"/>
      <c r="D1259" s="455"/>
      <c r="E1259" s="455"/>
      <c r="F1259" s="455"/>
      <c r="G1259" s="456"/>
      <c r="H1259" s="454"/>
    </row>
    <row r="1260" spans="1:8" ht="12.75" customHeight="1" x14ac:dyDescent="0.25">
      <c r="A1260" s="398"/>
      <c r="B1260" s="188"/>
      <c r="C1260" s="189"/>
      <c r="D1260" s="455"/>
      <c r="E1260" s="455"/>
      <c r="F1260" s="455"/>
      <c r="G1260" s="456"/>
      <c r="H1260" s="454"/>
    </row>
    <row r="1261" spans="1:8" ht="12.75" customHeight="1" x14ac:dyDescent="0.25">
      <c r="A1261" s="398"/>
      <c r="B1261" s="188"/>
      <c r="C1261" s="189"/>
      <c r="D1261" s="455"/>
      <c r="E1261" s="455"/>
      <c r="F1261" s="455"/>
      <c r="G1261" s="456"/>
      <c r="H1261" s="454"/>
    </row>
    <row r="1262" spans="1:8" ht="12.75" customHeight="1" x14ac:dyDescent="0.25">
      <c r="A1262" s="398"/>
      <c r="B1262" s="188"/>
      <c r="C1262" s="189"/>
      <c r="D1262" s="455"/>
      <c r="E1262" s="455"/>
      <c r="F1262" s="455"/>
      <c r="G1262" s="456"/>
      <c r="H1262" s="454"/>
    </row>
    <row r="1263" spans="1:8" ht="12.75" customHeight="1" x14ac:dyDescent="0.25">
      <c r="A1263" s="398"/>
      <c r="B1263" s="188"/>
      <c r="C1263" s="189"/>
      <c r="D1263" s="455"/>
      <c r="E1263" s="455"/>
      <c r="F1263" s="455"/>
      <c r="G1263" s="456"/>
      <c r="H1263" s="454"/>
    </row>
    <row r="1264" spans="1:8" ht="12.75" customHeight="1" x14ac:dyDescent="0.25">
      <c r="A1264" s="398"/>
      <c r="B1264" s="188"/>
      <c r="C1264" s="189"/>
      <c r="D1264" s="455"/>
      <c r="E1264" s="455"/>
      <c r="F1264" s="455"/>
      <c r="G1264" s="456"/>
      <c r="H1264" s="454"/>
    </row>
    <row r="1265" spans="1:8" ht="12.75" customHeight="1" x14ac:dyDescent="0.25">
      <c r="A1265" s="398"/>
      <c r="B1265" s="188"/>
      <c r="C1265" s="189"/>
      <c r="D1265" s="455"/>
      <c r="E1265" s="455"/>
      <c r="F1265" s="455"/>
      <c r="G1265" s="456"/>
      <c r="H1265" s="454"/>
    </row>
    <row r="1266" spans="1:8" ht="12.75" customHeight="1" x14ac:dyDescent="0.25">
      <c r="A1266" s="398"/>
      <c r="B1266" s="188"/>
      <c r="C1266" s="189"/>
      <c r="D1266" s="455"/>
      <c r="E1266" s="455"/>
      <c r="F1266" s="455"/>
      <c r="G1266" s="456"/>
      <c r="H1266" s="454"/>
    </row>
    <row r="1267" spans="1:8" ht="12.75" customHeight="1" x14ac:dyDescent="0.25">
      <c r="A1267" s="398"/>
      <c r="B1267" s="188"/>
      <c r="C1267" s="189"/>
      <c r="D1267" s="455"/>
      <c r="E1267" s="455"/>
      <c r="F1267" s="455"/>
      <c r="G1267" s="456"/>
      <c r="H1267" s="454"/>
    </row>
    <row r="1268" spans="1:8" ht="12.75" customHeight="1" x14ac:dyDescent="0.25">
      <c r="A1268" s="398"/>
      <c r="B1268" s="188"/>
      <c r="C1268" s="189"/>
      <c r="D1268" s="455"/>
      <c r="E1268" s="455"/>
      <c r="F1268" s="455"/>
      <c r="G1268" s="456"/>
      <c r="H1268" s="454"/>
    </row>
    <row r="1269" spans="1:8" ht="12.75" customHeight="1" x14ac:dyDescent="0.25">
      <c r="A1269" s="398"/>
      <c r="B1269" s="188"/>
      <c r="C1269" s="189"/>
      <c r="D1269" s="455"/>
      <c r="E1269" s="455"/>
      <c r="F1269" s="455"/>
      <c r="G1269" s="456"/>
      <c r="H1269" s="454"/>
    </row>
    <row r="1270" spans="1:8" ht="12.75" customHeight="1" x14ac:dyDescent="0.25">
      <c r="A1270" s="398"/>
      <c r="B1270" s="188"/>
      <c r="C1270" s="189"/>
      <c r="D1270" s="455"/>
      <c r="E1270" s="455"/>
      <c r="F1270" s="455"/>
      <c r="G1270" s="456"/>
      <c r="H1270" s="454"/>
    </row>
    <row r="1271" spans="1:8" ht="12.75" customHeight="1" x14ac:dyDescent="0.25">
      <c r="A1271" s="398"/>
      <c r="B1271" s="188"/>
      <c r="C1271" s="189"/>
      <c r="D1271" s="455"/>
      <c r="E1271" s="455"/>
      <c r="F1271" s="455"/>
      <c r="G1271" s="456"/>
      <c r="H1271" s="454"/>
    </row>
    <row r="1272" spans="1:8" ht="12.75" customHeight="1" x14ac:dyDescent="0.25">
      <c r="A1272" s="398"/>
      <c r="B1272" s="188"/>
      <c r="C1272" s="189"/>
      <c r="D1272" s="455"/>
      <c r="E1272" s="455"/>
      <c r="F1272" s="455"/>
      <c r="G1272" s="456"/>
      <c r="H1272" s="454"/>
    </row>
    <row r="1273" spans="1:8" ht="12.75" customHeight="1" x14ac:dyDescent="0.25">
      <c r="A1273" s="398"/>
      <c r="B1273" s="188"/>
      <c r="C1273" s="189"/>
      <c r="D1273" s="455"/>
      <c r="E1273" s="455"/>
      <c r="F1273" s="455"/>
      <c r="G1273" s="456"/>
      <c r="H1273" s="454"/>
    </row>
    <row r="1274" spans="1:8" ht="12.75" customHeight="1" x14ac:dyDescent="0.25">
      <c r="A1274" s="398"/>
      <c r="B1274" s="188"/>
      <c r="C1274" s="189"/>
      <c r="D1274" s="455"/>
      <c r="E1274" s="455"/>
      <c r="F1274" s="455"/>
      <c r="G1274" s="456"/>
      <c r="H1274" s="454"/>
    </row>
    <row r="1275" spans="1:8" ht="12.75" customHeight="1" x14ac:dyDescent="0.25">
      <c r="A1275" s="398"/>
      <c r="B1275" s="188"/>
      <c r="C1275" s="189"/>
      <c r="D1275" s="455"/>
      <c r="E1275" s="455"/>
      <c r="F1275" s="455"/>
      <c r="G1275" s="456"/>
      <c r="H1275" s="454"/>
    </row>
    <row r="1276" spans="1:8" ht="12.75" customHeight="1" x14ac:dyDescent="0.25">
      <c r="A1276" s="398"/>
      <c r="B1276" s="188"/>
      <c r="C1276" s="189"/>
      <c r="D1276" s="455"/>
      <c r="E1276" s="455"/>
      <c r="F1276" s="455"/>
      <c r="G1276" s="456"/>
      <c r="H1276" s="454"/>
    </row>
    <row r="1277" spans="1:8" ht="12.75" customHeight="1" x14ac:dyDescent="0.25">
      <c r="A1277" s="398"/>
      <c r="B1277" s="188"/>
      <c r="C1277" s="189"/>
      <c r="D1277" s="455"/>
      <c r="E1277" s="455"/>
      <c r="F1277" s="455"/>
      <c r="G1277" s="456"/>
      <c r="H1277" s="454"/>
    </row>
    <row r="1278" spans="1:8" ht="12.75" customHeight="1" x14ac:dyDescent="0.25">
      <c r="A1278" s="398"/>
      <c r="B1278" s="188"/>
      <c r="C1278" s="189"/>
      <c r="D1278" s="455"/>
      <c r="E1278" s="455"/>
      <c r="F1278" s="455"/>
      <c r="G1278" s="456"/>
      <c r="H1278" s="454"/>
    </row>
    <row r="1279" spans="1:8" ht="12.75" customHeight="1" x14ac:dyDescent="0.25">
      <c r="A1279" s="398"/>
      <c r="B1279" s="188"/>
      <c r="C1279" s="189"/>
      <c r="D1279" s="455"/>
      <c r="E1279" s="455"/>
      <c r="F1279" s="455"/>
      <c r="G1279" s="456"/>
      <c r="H1279" s="454"/>
    </row>
    <row r="1280" spans="1:8" ht="12.75" customHeight="1" x14ac:dyDescent="0.25">
      <c r="A1280" s="398"/>
      <c r="B1280" s="188"/>
      <c r="C1280" s="189"/>
      <c r="D1280" s="455"/>
      <c r="E1280" s="455"/>
      <c r="F1280" s="455"/>
      <c r="G1280" s="456"/>
      <c r="H1280" s="454"/>
    </row>
    <row r="1281" spans="1:8" ht="12.75" customHeight="1" x14ac:dyDescent="0.25">
      <c r="A1281" s="398"/>
      <c r="B1281" s="188"/>
      <c r="C1281" s="189"/>
      <c r="D1281" s="455"/>
      <c r="E1281" s="455"/>
      <c r="F1281" s="455"/>
      <c r="G1281" s="456"/>
      <c r="H1281" s="454"/>
    </row>
    <row r="1282" spans="1:8" ht="12.75" customHeight="1" x14ac:dyDescent="0.25">
      <c r="A1282" s="398"/>
      <c r="B1282" s="188"/>
      <c r="C1282" s="189"/>
      <c r="D1282" s="455"/>
      <c r="E1282" s="455"/>
      <c r="F1282" s="455"/>
      <c r="G1282" s="456"/>
      <c r="H1282" s="454"/>
    </row>
    <row r="1283" spans="1:8" ht="12.75" customHeight="1" x14ac:dyDescent="0.25">
      <c r="A1283" s="398"/>
      <c r="B1283" s="188"/>
      <c r="C1283" s="189"/>
      <c r="D1283" s="455"/>
      <c r="E1283" s="455"/>
      <c r="F1283" s="455"/>
      <c r="G1283" s="456"/>
      <c r="H1283" s="454"/>
    </row>
    <row r="1284" spans="1:8" ht="12.75" customHeight="1" x14ac:dyDescent="0.25">
      <c r="A1284" s="398"/>
      <c r="B1284" s="188"/>
      <c r="C1284" s="189"/>
      <c r="D1284" s="455"/>
      <c r="E1284" s="455"/>
      <c r="F1284" s="455"/>
      <c r="G1284" s="456"/>
      <c r="H1284" s="454"/>
    </row>
    <row r="1285" spans="1:8" ht="12.75" customHeight="1" x14ac:dyDescent="0.25">
      <c r="A1285" s="398"/>
      <c r="B1285" s="188"/>
      <c r="C1285" s="189"/>
      <c r="D1285" s="455"/>
      <c r="E1285" s="455"/>
      <c r="F1285" s="455"/>
      <c r="G1285" s="456"/>
      <c r="H1285" s="454"/>
    </row>
    <row r="1286" spans="1:8" ht="12.75" customHeight="1" x14ac:dyDescent="0.25">
      <c r="A1286" s="398"/>
      <c r="B1286" s="188"/>
      <c r="C1286" s="189"/>
      <c r="D1286" s="455"/>
      <c r="E1286" s="455"/>
      <c r="F1286" s="455"/>
      <c r="G1286" s="456"/>
      <c r="H1286" s="454"/>
    </row>
    <row r="1287" spans="1:8" ht="12.75" customHeight="1" x14ac:dyDescent="0.25">
      <c r="A1287" s="398"/>
      <c r="B1287" s="188"/>
      <c r="C1287" s="189"/>
      <c r="D1287" s="455"/>
      <c r="E1287" s="455"/>
      <c r="F1287" s="455"/>
      <c r="G1287" s="456"/>
      <c r="H1287" s="454"/>
    </row>
    <row r="1288" spans="1:8" ht="12.75" customHeight="1" x14ac:dyDescent="0.25">
      <c r="A1288" s="398"/>
      <c r="B1288" s="188"/>
      <c r="C1288" s="189"/>
      <c r="D1288" s="455"/>
      <c r="E1288" s="455"/>
      <c r="F1288" s="455"/>
      <c r="G1288" s="456"/>
      <c r="H1288" s="454"/>
    </row>
    <row r="1289" spans="1:8" ht="12.75" customHeight="1" x14ac:dyDescent="0.25">
      <c r="A1289" s="398"/>
      <c r="B1289" s="188"/>
      <c r="C1289" s="189"/>
      <c r="D1289" s="455"/>
      <c r="E1289" s="455"/>
      <c r="F1289" s="455"/>
      <c r="G1289" s="456"/>
      <c r="H1289" s="454"/>
    </row>
    <row r="1290" spans="1:8" ht="12.75" customHeight="1" x14ac:dyDescent="0.25">
      <c r="A1290" s="398"/>
      <c r="B1290" s="188"/>
      <c r="C1290" s="189"/>
      <c r="D1290" s="455"/>
      <c r="E1290" s="455"/>
      <c r="F1290" s="455"/>
      <c r="G1290" s="456"/>
      <c r="H1290" s="454"/>
    </row>
    <row r="1291" spans="1:8" ht="12.75" customHeight="1" x14ac:dyDescent="0.25">
      <c r="A1291" s="398"/>
      <c r="B1291" s="188"/>
      <c r="C1291" s="189"/>
      <c r="D1291" s="455"/>
      <c r="E1291" s="455"/>
      <c r="F1291" s="455"/>
      <c r="G1291" s="456"/>
      <c r="H1291" s="454"/>
    </row>
    <row r="1292" spans="1:8" ht="12.75" customHeight="1" x14ac:dyDescent="0.25">
      <c r="A1292" s="398"/>
      <c r="B1292" s="188"/>
      <c r="C1292" s="189"/>
      <c r="D1292" s="455"/>
      <c r="E1292" s="455"/>
      <c r="F1292" s="455"/>
      <c r="G1292" s="456"/>
      <c r="H1292" s="454"/>
    </row>
    <row r="1293" spans="1:8" ht="12.75" customHeight="1" x14ac:dyDescent="0.25">
      <c r="A1293" s="398"/>
      <c r="B1293" s="188"/>
      <c r="C1293" s="189"/>
      <c r="D1293" s="455"/>
      <c r="E1293" s="455"/>
      <c r="F1293" s="455"/>
      <c r="G1293" s="456"/>
      <c r="H1293" s="454"/>
    </row>
    <row r="1294" spans="1:8" ht="12.75" customHeight="1" x14ac:dyDescent="0.25">
      <c r="A1294" s="398"/>
      <c r="B1294" s="188"/>
      <c r="C1294" s="189"/>
      <c r="D1294" s="455"/>
      <c r="E1294" s="455"/>
      <c r="F1294" s="455"/>
      <c r="G1294" s="456"/>
      <c r="H1294" s="454"/>
    </row>
    <row r="1295" spans="1:8" ht="12.75" customHeight="1" x14ac:dyDescent="0.25">
      <c r="A1295" s="398"/>
      <c r="B1295" s="188"/>
      <c r="C1295" s="189"/>
      <c r="D1295" s="455"/>
      <c r="E1295" s="455"/>
      <c r="F1295" s="455"/>
      <c r="G1295" s="456"/>
      <c r="H1295" s="454"/>
    </row>
    <row r="1296" spans="1:8" ht="12.75" customHeight="1" x14ac:dyDescent="0.25">
      <c r="A1296" s="398"/>
      <c r="B1296" s="188"/>
      <c r="C1296" s="189"/>
      <c r="D1296" s="455"/>
      <c r="E1296" s="455"/>
      <c r="F1296" s="455"/>
      <c r="G1296" s="456"/>
      <c r="H1296" s="454"/>
    </row>
    <row r="1297" spans="1:8" ht="12.75" customHeight="1" x14ac:dyDescent="0.25">
      <c r="A1297" s="398"/>
      <c r="B1297" s="188"/>
      <c r="C1297" s="189"/>
      <c r="D1297" s="455"/>
      <c r="E1297" s="455"/>
      <c r="F1297" s="455"/>
      <c r="G1297" s="456"/>
      <c r="H1297" s="454"/>
    </row>
    <row r="1298" spans="1:8" ht="12.75" customHeight="1" x14ac:dyDescent="0.25">
      <c r="A1298" s="398"/>
      <c r="B1298" s="188"/>
      <c r="C1298" s="189"/>
      <c r="D1298" s="455"/>
      <c r="E1298" s="455"/>
      <c r="F1298" s="455"/>
      <c r="G1298" s="456"/>
      <c r="H1298" s="454"/>
    </row>
    <row r="1299" spans="1:8" ht="12.75" customHeight="1" x14ac:dyDescent="0.25">
      <c r="A1299" s="398"/>
      <c r="B1299" s="188"/>
      <c r="C1299" s="189"/>
      <c r="D1299" s="455"/>
      <c r="E1299" s="455"/>
      <c r="F1299" s="455"/>
      <c r="G1299" s="456"/>
      <c r="H1299" s="454"/>
    </row>
    <row r="1300" spans="1:8" ht="12.75" customHeight="1" x14ac:dyDescent="0.25">
      <c r="A1300" s="398"/>
      <c r="B1300" s="188"/>
      <c r="C1300" s="189"/>
      <c r="D1300" s="455"/>
      <c r="E1300" s="455"/>
      <c r="F1300" s="455"/>
      <c r="G1300" s="456"/>
      <c r="H1300" s="454"/>
    </row>
    <row r="1301" spans="1:8" ht="12.75" customHeight="1" x14ac:dyDescent="0.25">
      <c r="A1301" s="398"/>
      <c r="B1301" s="188"/>
      <c r="C1301" s="189"/>
      <c r="D1301" s="455"/>
      <c r="E1301" s="455"/>
      <c r="F1301" s="455"/>
      <c r="G1301" s="456"/>
      <c r="H1301" s="454"/>
    </row>
    <row r="1302" spans="1:8" ht="12.75" customHeight="1" x14ac:dyDescent="0.25">
      <c r="A1302" s="398"/>
      <c r="B1302" s="188"/>
      <c r="C1302" s="189"/>
      <c r="D1302" s="455"/>
      <c r="E1302" s="455"/>
      <c r="F1302" s="455"/>
      <c r="G1302" s="456"/>
      <c r="H1302" s="454"/>
    </row>
    <row r="1303" spans="1:8" ht="12.75" customHeight="1" x14ac:dyDescent="0.25">
      <c r="A1303" s="398"/>
      <c r="B1303" s="188"/>
      <c r="C1303" s="189"/>
      <c r="D1303" s="455"/>
      <c r="E1303" s="455"/>
      <c r="F1303" s="455"/>
      <c r="G1303" s="456"/>
      <c r="H1303" s="454"/>
    </row>
    <row r="1304" spans="1:8" ht="12.75" customHeight="1" x14ac:dyDescent="0.25">
      <c r="A1304" s="398"/>
      <c r="B1304" s="188"/>
      <c r="C1304" s="189"/>
      <c r="D1304" s="455"/>
      <c r="E1304" s="455"/>
      <c r="F1304" s="455"/>
      <c r="G1304" s="456"/>
      <c r="H1304" s="454"/>
    </row>
    <row r="1305" spans="1:8" ht="12.75" customHeight="1" x14ac:dyDescent="0.25">
      <c r="A1305" s="398"/>
      <c r="B1305" s="188"/>
      <c r="C1305" s="189"/>
      <c r="D1305" s="455"/>
      <c r="E1305" s="455"/>
      <c r="F1305" s="455"/>
      <c r="G1305" s="456"/>
      <c r="H1305" s="454"/>
    </row>
    <row r="1306" spans="1:8" ht="12.75" customHeight="1" x14ac:dyDescent="0.25">
      <c r="A1306" s="398"/>
      <c r="B1306" s="188"/>
      <c r="C1306" s="189"/>
      <c r="D1306" s="455"/>
      <c r="E1306" s="455"/>
      <c r="F1306" s="455"/>
      <c r="G1306" s="456"/>
      <c r="H1306" s="454"/>
    </row>
    <row r="1307" spans="1:8" ht="12.75" customHeight="1" x14ac:dyDescent="0.25">
      <c r="A1307" s="398"/>
      <c r="B1307" s="188"/>
      <c r="C1307" s="189"/>
      <c r="D1307" s="455"/>
      <c r="E1307" s="455"/>
      <c r="F1307" s="455"/>
      <c r="G1307" s="456"/>
      <c r="H1307" s="454"/>
    </row>
    <row r="1308" spans="1:8" ht="12.75" customHeight="1" x14ac:dyDescent="0.25">
      <c r="A1308" s="398"/>
      <c r="B1308" s="188"/>
      <c r="C1308" s="189"/>
      <c r="D1308" s="455"/>
      <c r="E1308" s="455"/>
      <c r="F1308" s="455"/>
      <c r="G1308" s="456"/>
      <c r="H1308" s="454"/>
    </row>
    <row r="1309" spans="1:8" ht="12.75" customHeight="1" x14ac:dyDescent="0.25">
      <c r="A1309" s="398"/>
      <c r="B1309" s="188"/>
      <c r="C1309" s="189"/>
      <c r="D1309" s="455"/>
      <c r="E1309" s="455"/>
      <c r="F1309" s="455"/>
      <c r="G1309" s="456"/>
      <c r="H1309" s="454"/>
    </row>
    <row r="1310" spans="1:8" ht="12.75" customHeight="1" x14ac:dyDescent="0.25">
      <c r="A1310" s="398"/>
      <c r="B1310" s="188"/>
      <c r="C1310" s="189"/>
      <c r="D1310" s="455"/>
      <c r="E1310" s="455"/>
      <c r="F1310" s="455"/>
      <c r="G1310" s="456"/>
      <c r="H1310" s="454"/>
    </row>
    <row r="1311" spans="1:8" ht="12.75" customHeight="1" x14ac:dyDescent="0.25">
      <c r="A1311" s="398"/>
      <c r="B1311" s="188"/>
      <c r="C1311" s="189"/>
      <c r="D1311" s="455"/>
      <c r="E1311" s="455"/>
      <c r="F1311" s="455"/>
      <c r="G1311" s="456"/>
      <c r="H1311" s="454"/>
    </row>
    <row r="1312" spans="1:8" ht="12.75" customHeight="1" x14ac:dyDescent="0.25">
      <c r="A1312" s="398"/>
      <c r="B1312" s="188"/>
      <c r="C1312" s="189"/>
      <c r="D1312" s="455"/>
      <c r="E1312" s="455"/>
      <c r="F1312" s="455"/>
      <c r="G1312" s="456"/>
      <c r="H1312" s="454"/>
    </row>
    <row r="1313" spans="1:8" ht="12.75" customHeight="1" x14ac:dyDescent="0.25">
      <c r="A1313" s="398"/>
      <c r="B1313" s="188"/>
      <c r="C1313" s="189"/>
      <c r="D1313" s="455"/>
      <c r="E1313" s="455"/>
      <c r="F1313" s="455"/>
      <c r="G1313" s="456"/>
      <c r="H1313" s="454"/>
    </row>
    <row r="1314" spans="1:8" ht="12.75" customHeight="1" x14ac:dyDescent="0.25">
      <c r="A1314" s="398"/>
      <c r="B1314" s="188"/>
      <c r="C1314" s="189"/>
      <c r="D1314" s="455"/>
      <c r="E1314" s="455"/>
      <c r="F1314" s="455"/>
      <c r="G1314" s="456"/>
      <c r="H1314" s="454"/>
    </row>
    <row r="1315" spans="1:8" ht="12.75" customHeight="1" x14ac:dyDescent="0.25">
      <c r="A1315" s="398"/>
      <c r="B1315" s="188"/>
      <c r="C1315" s="189"/>
      <c r="D1315" s="455"/>
      <c r="E1315" s="455"/>
      <c r="F1315" s="455"/>
      <c r="G1315" s="456"/>
      <c r="H1315" s="454"/>
    </row>
    <row r="1316" spans="1:8" ht="12.75" customHeight="1" x14ac:dyDescent="0.25">
      <c r="A1316" s="398"/>
      <c r="B1316" s="188"/>
      <c r="C1316" s="189"/>
      <c r="D1316" s="455"/>
      <c r="E1316" s="455"/>
      <c r="F1316" s="455"/>
      <c r="G1316" s="456"/>
      <c r="H1316" s="454"/>
    </row>
    <row r="1317" spans="1:8" ht="12.75" customHeight="1" x14ac:dyDescent="0.25">
      <c r="A1317" s="398"/>
      <c r="B1317" s="188"/>
      <c r="C1317" s="189"/>
      <c r="D1317" s="455"/>
      <c r="E1317" s="455"/>
      <c r="F1317" s="455"/>
      <c r="G1317" s="456"/>
      <c r="H1317" s="454"/>
    </row>
    <row r="1318" spans="1:8" ht="12.75" customHeight="1" x14ac:dyDescent="0.25">
      <c r="A1318" s="398"/>
      <c r="B1318" s="188"/>
      <c r="C1318" s="189"/>
      <c r="D1318" s="455"/>
      <c r="E1318" s="455"/>
      <c r="F1318" s="455"/>
      <c r="G1318" s="456"/>
      <c r="H1318" s="454"/>
    </row>
    <row r="1319" spans="1:8" ht="12.75" customHeight="1" x14ac:dyDescent="0.25">
      <c r="A1319" s="398"/>
      <c r="B1319" s="188"/>
      <c r="C1319" s="189"/>
      <c r="D1319" s="455"/>
      <c r="E1319" s="455"/>
      <c r="F1319" s="455"/>
      <c r="G1319" s="456"/>
      <c r="H1319" s="454"/>
    </row>
    <row r="1320" spans="1:8" ht="12.75" customHeight="1" x14ac:dyDescent="0.25">
      <c r="A1320" s="398"/>
      <c r="B1320" s="188"/>
      <c r="C1320" s="189"/>
      <c r="D1320" s="455"/>
      <c r="E1320" s="455"/>
      <c r="F1320" s="455"/>
      <c r="G1320" s="456"/>
      <c r="H1320" s="454"/>
    </row>
    <row r="1321" spans="1:8" ht="12.75" customHeight="1" x14ac:dyDescent="0.25">
      <c r="A1321" s="398"/>
      <c r="B1321" s="188"/>
      <c r="C1321" s="189"/>
      <c r="D1321" s="455"/>
      <c r="E1321" s="455"/>
      <c r="F1321" s="455"/>
      <c r="G1321" s="456"/>
      <c r="H1321" s="454"/>
    </row>
    <row r="1322" spans="1:8" ht="12.75" customHeight="1" x14ac:dyDescent="0.25">
      <c r="A1322" s="398"/>
      <c r="B1322" s="188"/>
      <c r="C1322" s="189"/>
      <c r="D1322" s="455"/>
      <c r="E1322" s="455"/>
      <c r="F1322" s="455"/>
      <c r="G1322" s="456"/>
      <c r="H1322" s="454"/>
    </row>
    <row r="1323" spans="1:8" ht="12.75" customHeight="1" x14ac:dyDescent="0.25">
      <c r="A1323" s="398"/>
      <c r="B1323" s="188"/>
      <c r="C1323" s="189"/>
      <c r="D1323" s="455"/>
      <c r="E1323" s="455"/>
      <c r="F1323" s="455"/>
      <c r="G1323" s="456"/>
      <c r="H1323" s="454"/>
    </row>
    <row r="1324" spans="1:8" ht="12.75" customHeight="1" x14ac:dyDescent="0.25">
      <c r="A1324" s="398"/>
      <c r="B1324" s="188"/>
      <c r="C1324" s="189"/>
      <c r="D1324" s="455"/>
      <c r="E1324" s="455"/>
      <c r="F1324" s="455"/>
      <c r="G1324" s="456"/>
      <c r="H1324" s="454"/>
    </row>
    <row r="1325" spans="1:8" ht="12.75" customHeight="1" x14ac:dyDescent="0.25">
      <c r="A1325" s="398"/>
      <c r="B1325" s="188"/>
      <c r="C1325" s="189"/>
      <c r="D1325" s="455"/>
      <c r="E1325" s="455"/>
      <c r="F1325" s="455"/>
      <c r="G1325" s="456"/>
      <c r="H1325" s="454"/>
    </row>
    <row r="1326" spans="1:8" ht="12.75" customHeight="1" x14ac:dyDescent="0.25">
      <c r="A1326" s="398"/>
      <c r="B1326" s="188"/>
      <c r="C1326" s="189"/>
      <c r="D1326" s="455"/>
      <c r="E1326" s="455"/>
      <c r="F1326" s="455"/>
      <c r="G1326" s="456"/>
      <c r="H1326" s="454"/>
    </row>
    <row r="1327" spans="1:8" ht="12.75" customHeight="1" x14ac:dyDescent="0.25">
      <c r="A1327" s="398"/>
      <c r="B1327" s="188"/>
      <c r="C1327" s="189"/>
      <c r="D1327" s="455"/>
      <c r="E1327" s="455"/>
      <c r="F1327" s="455"/>
      <c r="G1327" s="456"/>
      <c r="H1327" s="454"/>
    </row>
    <row r="1328" spans="1:8" ht="12.75" customHeight="1" x14ac:dyDescent="0.25">
      <c r="A1328" s="398"/>
      <c r="B1328" s="188"/>
      <c r="C1328" s="189"/>
      <c r="D1328" s="455"/>
      <c r="E1328" s="455"/>
      <c r="F1328" s="455"/>
      <c r="G1328" s="456"/>
      <c r="H1328" s="454"/>
    </row>
    <row r="1329" spans="1:8" ht="12.75" customHeight="1" x14ac:dyDescent="0.25">
      <c r="A1329" s="398"/>
      <c r="B1329" s="188"/>
      <c r="C1329" s="189"/>
      <c r="D1329" s="455"/>
      <c r="E1329" s="455"/>
      <c r="F1329" s="455"/>
      <c r="G1329" s="456"/>
      <c r="H1329" s="454"/>
    </row>
    <row r="1330" spans="1:8" ht="12.75" customHeight="1" x14ac:dyDescent="0.25">
      <c r="A1330" s="398"/>
      <c r="B1330" s="188"/>
      <c r="C1330" s="189"/>
      <c r="D1330" s="455"/>
      <c r="E1330" s="455"/>
      <c r="F1330" s="455"/>
      <c r="G1330" s="456"/>
      <c r="H1330" s="454"/>
    </row>
    <row r="1331" spans="1:8" ht="12.75" customHeight="1" x14ac:dyDescent="0.25">
      <c r="A1331" s="398"/>
      <c r="B1331" s="188"/>
      <c r="C1331" s="189"/>
      <c r="D1331" s="455"/>
      <c r="E1331" s="455"/>
      <c r="F1331" s="455"/>
      <c r="G1331" s="456"/>
      <c r="H1331" s="454"/>
    </row>
    <row r="1332" spans="1:8" ht="12.75" customHeight="1" x14ac:dyDescent="0.25">
      <c r="A1332" s="398"/>
      <c r="B1332" s="188"/>
      <c r="C1332" s="189"/>
      <c r="D1332" s="455"/>
      <c r="E1332" s="455"/>
      <c r="F1332" s="455"/>
      <c r="G1332" s="456"/>
      <c r="H1332" s="454"/>
    </row>
    <row r="1333" spans="1:8" ht="12.75" customHeight="1" x14ac:dyDescent="0.25">
      <c r="A1333" s="398"/>
      <c r="B1333" s="188"/>
      <c r="C1333" s="189"/>
      <c r="D1333" s="455"/>
      <c r="E1333" s="455"/>
      <c r="F1333" s="455"/>
      <c r="G1333" s="456"/>
      <c r="H1333" s="454"/>
    </row>
    <row r="1334" spans="1:8" ht="12.75" customHeight="1" x14ac:dyDescent="0.25">
      <c r="A1334" s="398"/>
      <c r="B1334" s="188"/>
      <c r="C1334" s="189"/>
      <c r="D1334" s="455"/>
      <c r="E1334" s="455"/>
      <c r="F1334" s="455"/>
      <c r="G1334" s="456"/>
      <c r="H1334" s="454"/>
    </row>
    <row r="1335" spans="1:8" ht="12.75" customHeight="1" x14ac:dyDescent="0.25">
      <c r="A1335" s="398"/>
      <c r="B1335" s="188"/>
      <c r="C1335" s="189"/>
      <c r="D1335" s="455"/>
      <c r="E1335" s="455"/>
      <c r="F1335" s="455"/>
      <c r="G1335" s="456"/>
      <c r="H1335" s="454"/>
    </row>
    <row r="1336" spans="1:8" ht="12.75" customHeight="1" x14ac:dyDescent="0.25">
      <c r="A1336" s="398"/>
      <c r="B1336" s="188"/>
      <c r="C1336" s="189"/>
      <c r="D1336" s="455"/>
      <c r="E1336" s="455"/>
      <c r="F1336" s="455"/>
      <c r="G1336" s="456"/>
      <c r="H1336" s="454"/>
    </row>
    <row r="1337" spans="1:8" ht="12.75" customHeight="1" x14ac:dyDescent="0.25">
      <c r="A1337" s="398"/>
      <c r="B1337" s="188"/>
      <c r="C1337" s="189"/>
      <c r="D1337" s="455"/>
      <c r="E1337" s="455"/>
      <c r="F1337" s="455"/>
      <c r="G1337" s="456"/>
      <c r="H1337" s="454"/>
    </row>
    <row r="1338" spans="1:8" ht="12.75" customHeight="1" x14ac:dyDescent="0.25">
      <c r="A1338" s="398"/>
      <c r="B1338" s="188"/>
      <c r="C1338" s="189"/>
      <c r="D1338" s="455"/>
      <c r="E1338" s="455"/>
      <c r="F1338" s="455"/>
      <c r="G1338" s="456"/>
      <c r="H1338" s="454"/>
    </row>
    <row r="1339" spans="1:8" ht="12.75" customHeight="1" x14ac:dyDescent="0.25">
      <c r="A1339" s="398"/>
      <c r="B1339" s="188"/>
      <c r="C1339" s="189"/>
      <c r="D1339" s="455"/>
      <c r="E1339" s="455"/>
      <c r="F1339" s="455"/>
      <c r="G1339" s="456"/>
      <c r="H1339" s="454"/>
    </row>
    <row r="1340" spans="1:8" ht="12.75" customHeight="1" x14ac:dyDescent="0.25">
      <c r="A1340" s="398"/>
      <c r="B1340" s="188"/>
      <c r="C1340" s="189"/>
      <c r="D1340" s="455"/>
      <c r="E1340" s="455"/>
      <c r="F1340" s="455"/>
      <c r="G1340" s="456"/>
      <c r="H1340" s="454"/>
    </row>
    <row r="1341" spans="1:8" ht="12.75" customHeight="1" x14ac:dyDescent="0.25">
      <c r="A1341" s="398"/>
      <c r="B1341" s="188"/>
      <c r="C1341" s="189"/>
      <c r="D1341" s="455"/>
      <c r="E1341" s="455"/>
      <c r="F1341" s="455"/>
      <c r="G1341" s="456"/>
      <c r="H1341" s="454"/>
    </row>
    <row r="1342" spans="1:8" ht="12.75" customHeight="1" x14ac:dyDescent="0.25">
      <c r="A1342" s="398"/>
      <c r="B1342" s="188"/>
      <c r="C1342" s="189"/>
      <c r="D1342" s="455"/>
      <c r="E1342" s="455"/>
      <c r="F1342" s="455"/>
      <c r="G1342" s="456"/>
      <c r="H1342" s="454"/>
    </row>
    <row r="1343" spans="1:8" ht="12.75" customHeight="1" x14ac:dyDescent="0.25">
      <c r="A1343" s="398"/>
      <c r="B1343" s="188"/>
      <c r="C1343" s="189"/>
      <c r="D1343" s="455"/>
      <c r="E1343" s="455"/>
      <c r="F1343" s="455"/>
      <c r="G1343" s="456"/>
      <c r="H1343" s="454"/>
    </row>
    <row r="1344" spans="1:8" ht="12.75" customHeight="1" x14ac:dyDescent="0.25">
      <c r="A1344" s="398"/>
      <c r="B1344" s="188"/>
      <c r="C1344" s="189"/>
      <c r="D1344" s="455"/>
      <c r="E1344" s="455"/>
      <c r="F1344" s="455"/>
      <c r="G1344" s="456"/>
      <c r="H1344" s="454"/>
    </row>
    <row r="1345" spans="1:8" ht="12.75" customHeight="1" x14ac:dyDescent="0.25">
      <c r="A1345" s="398"/>
      <c r="B1345" s="188"/>
      <c r="C1345" s="189"/>
      <c r="D1345" s="455"/>
      <c r="E1345" s="455"/>
      <c r="F1345" s="455"/>
      <c r="G1345" s="456"/>
      <c r="H1345" s="454"/>
    </row>
    <row r="1346" spans="1:8" ht="12.75" customHeight="1" x14ac:dyDescent="0.25">
      <c r="A1346" s="398"/>
      <c r="B1346" s="188"/>
      <c r="C1346" s="189"/>
      <c r="D1346" s="455"/>
      <c r="E1346" s="455"/>
      <c r="F1346" s="455"/>
      <c r="G1346" s="456"/>
      <c r="H1346" s="454"/>
    </row>
    <row r="1347" spans="1:8" ht="12.75" customHeight="1" x14ac:dyDescent="0.25">
      <c r="A1347" s="398"/>
      <c r="B1347" s="188"/>
      <c r="C1347" s="189"/>
      <c r="D1347" s="455"/>
      <c r="E1347" s="455"/>
      <c r="F1347" s="455"/>
      <c r="G1347" s="456"/>
      <c r="H1347" s="454"/>
    </row>
    <row r="1348" spans="1:8" ht="12.75" customHeight="1" x14ac:dyDescent="0.25">
      <c r="A1348" s="398"/>
      <c r="B1348" s="188"/>
      <c r="C1348" s="189"/>
      <c r="D1348" s="455"/>
      <c r="E1348" s="455"/>
      <c r="F1348" s="455"/>
      <c r="G1348" s="456"/>
      <c r="H1348" s="454"/>
    </row>
    <row r="1349" spans="1:8" ht="12.75" customHeight="1" x14ac:dyDescent="0.25">
      <c r="A1349" s="398"/>
      <c r="B1349" s="188"/>
      <c r="C1349" s="189"/>
      <c r="D1349" s="455"/>
      <c r="E1349" s="455"/>
      <c r="F1349" s="455"/>
      <c r="G1349" s="456"/>
      <c r="H1349" s="454"/>
    </row>
    <row r="1350" spans="1:8" ht="12.75" customHeight="1" x14ac:dyDescent="0.25">
      <c r="A1350" s="398"/>
      <c r="B1350" s="188"/>
      <c r="C1350" s="189"/>
      <c r="D1350" s="455"/>
      <c r="E1350" s="455"/>
      <c r="F1350" s="455"/>
      <c r="G1350" s="456"/>
      <c r="H1350" s="454"/>
    </row>
    <row r="1351" spans="1:8" ht="12.75" customHeight="1" x14ac:dyDescent="0.25">
      <c r="A1351" s="398"/>
      <c r="B1351" s="188"/>
      <c r="C1351" s="189"/>
      <c r="D1351" s="455"/>
      <c r="E1351" s="455"/>
      <c r="F1351" s="455"/>
      <c r="G1351" s="456"/>
      <c r="H1351" s="454"/>
    </row>
    <row r="1352" spans="1:8" ht="12.75" customHeight="1" x14ac:dyDescent="0.25">
      <c r="A1352" s="398"/>
      <c r="B1352" s="188"/>
      <c r="C1352" s="189"/>
      <c r="D1352" s="455"/>
      <c r="E1352" s="455"/>
      <c r="F1352" s="455"/>
      <c r="G1352" s="456"/>
      <c r="H1352" s="454"/>
    </row>
    <row r="1353" spans="1:8" ht="12.75" customHeight="1" x14ac:dyDescent="0.25">
      <c r="A1353" s="398"/>
      <c r="B1353" s="188"/>
      <c r="C1353" s="189"/>
      <c r="D1353" s="455"/>
      <c r="E1353" s="455"/>
      <c r="F1353" s="455"/>
      <c r="G1353" s="456"/>
      <c r="H1353" s="454"/>
    </row>
    <row r="1354" spans="1:8" ht="12.75" customHeight="1" x14ac:dyDescent="0.25">
      <c r="A1354" s="398"/>
      <c r="B1354" s="188"/>
      <c r="C1354" s="189"/>
      <c r="D1354" s="455"/>
      <c r="E1354" s="455"/>
      <c r="F1354" s="455"/>
      <c r="G1354" s="456"/>
      <c r="H1354" s="454"/>
    </row>
    <row r="1355" spans="1:8" ht="12.75" customHeight="1" x14ac:dyDescent="0.25">
      <c r="A1355" s="398"/>
      <c r="B1355" s="188"/>
      <c r="C1355" s="189"/>
      <c r="D1355" s="455"/>
      <c r="E1355" s="455"/>
      <c r="F1355" s="455"/>
      <c r="G1355" s="456"/>
      <c r="H1355" s="454"/>
    </row>
    <row r="1356" spans="1:8" ht="12.75" customHeight="1" x14ac:dyDescent="0.25">
      <c r="A1356" s="398"/>
      <c r="B1356" s="188"/>
      <c r="C1356" s="189"/>
      <c r="D1356" s="455"/>
      <c r="E1356" s="455"/>
      <c r="F1356" s="455"/>
      <c r="G1356" s="456"/>
      <c r="H1356" s="454"/>
    </row>
    <row r="1357" spans="1:8" ht="12.75" customHeight="1" x14ac:dyDescent="0.25">
      <c r="A1357" s="398"/>
      <c r="B1357" s="188"/>
      <c r="C1357" s="189"/>
      <c r="D1357" s="455"/>
      <c r="E1357" s="455"/>
      <c r="F1357" s="455"/>
      <c r="G1357" s="456"/>
      <c r="H1357" s="454"/>
    </row>
    <row r="1358" spans="1:8" ht="12.75" customHeight="1" x14ac:dyDescent="0.25">
      <c r="A1358" s="398"/>
      <c r="B1358" s="188"/>
      <c r="C1358" s="189"/>
      <c r="D1358" s="455"/>
      <c r="E1358" s="455"/>
      <c r="F1358" s="455"/>
      <c r="G1358" s="456"/>
      <c r="H1358" s="454"/>
    </row>
    <row r="1359" spans="1:8" ht="12.75" customHeight="1" x14ac:dyDescent="0.25">
      <c r="A1359" s="398"/>
      <c r="B1359" s="188"/>
      <c r="C1359" s="189"/>
      <c r="D1359" s="455"/>
      <c r="E1359" s="455"/>
      <c r="F1359" s="455"/>
      <c r="G1359" s="456"/>
      <c r="H1359" s="454"/>
    </row>
    <row r="1360" spans="1:8" ht="12.75" customHeight="1" x14ac:dyDescent="0.25">
      <c r="A1360" s="398"/>
      <c r="B1360" s="188"/>
      <c r="C1360" s="189"/>
      <c r="D1360" s="455"/>
      <c r="E1360" s="455"/>
      <c r="F1360" s="455"/>
      <c r="G1360" s="456"/>
      <c r="H1360" s="454"/>
    </row>
    <row r="1361" spans="1:8" ht="12.75" customHeight="1" x14ac:dyDescent="0.25">
      <c r="A1361" s="398"/>
      <c r="B1361" s="188"/>
      <c r="C1361" s="189"/>
      <c r="D1361" s="455"/>
      <c r="E1361" s="455"/>
      <c r="F1361" s="455"/>
      <c r="G1361" s="456"/>
      <c r="H1361" s="454"/>
    </row>
    <row r="1362" spans="1:8" ht="12.75" customHeight="1" x14ac:dyDescent="0.25">
      <c r="A1362" s="398"/>
      <c r="B1362" s="188"/>
      <c r="C1362" s="189"/>
      <c r="D1362" s="455"/>
      <c r="E1362" s="455"/>
      <c r="F1362" s="455"/>
      <c r="G1362" s="456"/>
      <c r="H1362" s="454"/>
    </row>
    <row r="1363" spans="1:8" ht="12.75" customHeight="1" x14ac:dyDescent="0.25">
      <c r="A1363" s="398"/>
      <c r="B1363" s="188"/>
      <c r="C1363" s="189"/>
      <c r="D1363" s="455"/>
      <c r="E1363" s="455"/>
      <c r="F1363" s="455"/>
      <c r="G1363" s="456"/>
      <c r="H1363" s="454"/>
    </row>
    <row r="1364" spans="1:8" ht="12.75" customHeight="1" x14ac:dyDescent="0.25">
      <c r="A1364" s="398"/>
      <c r="B1364" s="188"/>
      <c r="C1364" s="189"/>
      <c r="D1364" s="455"/>
      <c r="E1364" s="455"/>
      <c r="F1364" s="455"/>
      <c r="G1364" s="456"/>
      <c r="H1364" s="454"/>
    </row>
    <row r="1365" spans="1:8" ht="12.75" customHeight="1" x14ac:dyDescent="0.25">
      <c r="A1365" s="398"/>
      <c r="B1365" s="188"/>
      <c r="C1365" s="189"/>
      <c r="D1365" s="455"/>
      <c r="E1365" s="455"/>
      <c r="F1365" s="455"/>
      <c r="G1365" s="456"/>
      <c r="H1365" s="454"/>
    </row>
    <row r="1366" spans="1:8" ht="12.75" customHeight="1" x14ac:dyDescent="0.25">
      <c r="A1366" s="398"/>
      <c r="B1366" s="188"/>
      <c r="C1366" s="189"/>
      <c r="D1366" s="455"/>
      <c r="E1366" s="455"/>
      <c r="F1366" s="455"/>
      <c r="G1366" s="456"/>
      <c r="H1366" s="454"/>
    </row>
    <row r="1367" spans="1:8" ht="12.75" customHeight="1" x14ac:dyDescent="0.25">
      <c r="A1367" s="398"/>
      <c r="B1367" s="188"/>
      <c r="C1367" s="189"/>
      <c r="D1367" s="455"/>
      <c r="E1367" s="455"/>
      <c r="F1367" s="455"/>
      <c r="G1367" s="456"/>
      <c r="H1367" s="454"/>
    </row>
    <row r="1368" spans="1:8" ht="12.75" customHeight="1" x14ac:dyDescent="0.25">
      <c r="A1368" s="398"/>
      <c r="B1368" s="188"/>
      <c r="C1368" s="189"/>
      <c r="D1368" s="455"/>
      <c r="E1368" s="455"/>
      <c r="F1368" s="455"/>
      <c r="G1368" s="456"/>
      <c r="H1368" s="454"/>
    </row>
    <row r="1369" spans="1:8" ht="12.75" customHeight="1" x14ac:dyDescent="0.25">
      <c r="A1369" s="398"/>
      <c r="B1369" s="188"/>
      <c r="C1369" s="189"/>
      <c r="D1369" s="455"/>
      <c r="E1369" s="455"/>
      <c r="F1369" s="455"/>
      <c r="G1369" s="456"/>
      <c r="H1369" s="454"/>
    </row>
    <row r="1370" spans="1:8" ht="12.75" customHeight="1" x14ac:dyDescent="0.25">
      <c r="A1370" s="398"/>
      <c r="B1370" s="188"/>
      <c r="C1370" s="189"/>
      <c r="D1370" s="455"/>
      <c r="E1370" s="455"/>
      <c r="F1370" s="455"/>
      <c r="G1370" s="456"/>
      <c r="H1370" s="454"/>
    </row>
    <row r="1371" spans="1:8" ht="12.75" customHeight="1" x14ac:dyDescent="0.25">
      <c r="A1371" s="398"/>
      <c r="B1371" s="188"/>
      <c r="C1371" s="189"/>
      <c r="D1371" s="455"/>
      <c r="E1371" s="455"/>
      <c r="F1371" s="455"/>
      <c r="G1371" s="456"/>
      <c r="H1371" s="454"/>
    </row>
    <row r="1372" spans="1:8" ht="12.75" customHeight="1" x14ac:dyDescent="0.25">
      <c r="A1372" s="398"/>
      <c r="B1372" s="188"/>
      <c r="C1372" s="189"/>
      <c r="D1372" s="455"/>
      <c r="E1372" s="455"/>
      <c r="F1372" s="455"/>
      <c r="G1372" s="456"/>
      <c r="H1372" s="454"/>
    </row>
    <row r="1373" spans="1:8" ht="12.75" customHeight="1" x14ac:dyDescent="0.25">
      <c r="A1373" s="398"/>
      <c r="B1373" s="188"/>
      <c r="C1373" s="189"/>
      <c r="D1373" s="455"/>
      <c r="E1373" s="455"/>
      <c r="F1373" s="455"/>
      <c r="G1373" s="456"/>
      <c r="H1373" s="454"/>
    </row>
    <row r="1374" spans="1:8" ht="12.75" customHeight="1" x14ac:dyDescent="0.25">
      <c r="A1374" s="398"/>
      <c r="B1374" s="188"/>
      <c r="C1374" s="189"/>
      <c r="D1374" s="455"/>
      <c r="E1374" s="455"/>
      <c r="F1374" s="455"/>
      <c r="G1374" s="456"/>
      <c r="H1374" s="454"/>
    </row>
    <row r="1375" spans="1:8" ht="12.75" customHeight="1" x14ac:dyDescent="0.25">
      <c r="A1375" s="398"/>
      <c r="B1375" s="188"/>
      <c r="C1375" s="189"/>
      <c r="D1375" s="455"/>
      <c r="E1375" s="455"/>
      <c r="F1375" s="455"/>
      <c r="G1375" s="456"/>
      <c r="H1375" s="454"/>
    </row>
    <row r="1376" spans="1:8" ht="12.75" customHeight="1" x14ac:dyDescent="0.25">
      <c r="A1376" s="398"/>
      <c r="B1376" s="188"/>
      <c r="C1376" s="189"/>
      <c r="D1376" s="455"/>
      <c r="E1376" s="455"/>
      <c r="F1376" s="455"/>
      <c r="G1376" s="456"/>
      <c r="H1376" s="454"/>
    </row>
    <row r="1377" spans="1:8" ht="12.75" customHeight="1" x14ac:dyDescent="0.25">
      <c r="A1377" s="398"/>
      <c r="B1377" s="188"/>
      <c r="C1377" s="189"/>
      <c r="D1377" s="455"/>
      <c r="E1377" s="455"/>
      <c r="F1377" s="455"/>
      <c r="G1377" s="456"/>
      <c r="H1377" s="454"/>
    </row>
    <row r="1378" spans="1:8" ht="12.75" customHeight="1" x14ac:dyDescent="0.25">
      <c r="A1378" s="398"/>
      <c r="B1378" s="188"/>
      <c r="C1378" s="189"/>
      <c r="D1378" s="455"/>
      <c r="E1378" s="455"/>
      <c r="F1378" s="455"/>
      <c r="G1378" s="456"/>
      <c r="H1378" s="454"/>
    </row>
    <row r="1379" spans="1:8" ht="12.75" customHeight="1" x14ac:dyDescent="0.25">
      <c r="A1379" s="398"/>
      <c r="B1379" s="188"/>
      <c r="C1379" s="189"/>
      <c r="D1379" s="455"/>
      <c r="E1379" s="455"/>
      <c r="F1379" s="455"/>
      <c r="G1379" s="456"/>
      <c r="H1379" s="454"/>
    </row>
    <row r="1380" spans="1:8" ht="12.75" customHeight="1" x14ac:dyDescent="0.25">
      <c r="A1380" s="398"/>
      <c r="B1380" s="188"/>
      <c r="C1380" s="189"/>
      <c r="D1380" s="455"/>
      <c r="E1380" s="455"/>
      <c r="F1380" s="455"/>
      <c r="G1380" s="456"/>
      <c r="H1380" s="454"/>
    </row>
    <row r="1381" spans="1:8" ht="12.75" customHeight="1" x14ac:dyDescent="0.25">
      <c r="A1381" s="398"/>
      <c r="B1381" s="188"/>
      <c r="C1381" s="189"/>
      <c r="D1381" s="455"/>
      <c r="E1381" s="455"/>
      <c r="F1381" s="455"/>
      <c r="G1381" s="456"/>
      <c r="H1381" s="454"/>
    </row>
    <row r="1382" spans="1:8" ht="12.75" customHeight="1" x14ac:dyDescent="0.25">
      <c r="A1382" s="398"/>
      <c r="B1382" s="188"/>
      <c r="C1382" s="189"/>
      <c r="D1382" s="455"/>
      <c r="E1382" s="455"/>
      <c r="F1382" s="455"/>
      <c r="G1382" s="456"/>
      <c r="H1382" s="454"/>
    </row>
    <row r="1383" spans="1:8" ht="12.75" customHeight="1" x14ac:dyDescent="0.25">
      <c r="A1383" s="398"/>
      <c r="B1383" s="188"/>
      <c r="C1383" s="189"/>
      <c r="D1383" s="455"/>
      <c r="E1383" s="455"/>
      <c r="F1383" s="455"/>
      <c r="G1383" s="456"/>
      <c r="H1383" s="454"/>
    </row>
    <row r="1384" spans="1:8" ht="12.75" customHeight="1" x14ac:dyDescent="0.25">
      <c r="A1384" s="398"/>
      <c r="B1384" s="188"/>
      <c r="C1384" s="189"/>
      <c r="D1384" s="455"/>
      <c r="E1384" s="455"/>
      <c r="F1384" s="455"/>
      <c r="G1384" s="456"/>
      <c r="H1384" s="454"/>
    </row>
    <row r="1385" spans="1:8" ht="12.75" customHeight="1" x14ac:dyDescent="0.25">
      <c r="A1385" s="398"/>
      <c r="B1385" s="188"/>
      <c r="C1385" s="189"/>
      <c r="D1385" s="455"/>
      <c r="E1385" s="455"/>
      <c r="F1385" s="455"/>
      <c r="G1385" s="456"/>
      <c r="H1385" s="454"/>
    </row>
    <row r="1386" spans="1:8" ht="12.75" customHeight="1" x14ac:dyDescent="0.25">
      <c r="A1386" s="398"/>
      <c r="B1386" s="188"/>
      <c r="C1386" s="189"/>
      <c r="D1386" s="455"/>
      <c r="E1386" s="455"/>
      <c r="F1386" s="455"/>
      <c r="G1386" s="456"/>
      <c r="H1386" s="454"/>
    </row>
    <row r="1387" spans="1:8" ht="12.75" customHeight="1" x14ac:dyDescent="0.25">
      <c r="A1387" s="398"/>
      <c r="B1387" s="188"/>
      <c r="C1387" s="189"/>
      <c r="D1387" s="455"/>
      <c r="E1387" s="455"/>
      <c r="F1387" s="455"/>
      <c r="G1387" s="456"/>
      <c r="H1387" s="454"/>
    </row>
    <row r="1388" spans="1:8" ht="12.75" customHeight="1" x14ac:dyDescent="0.25">
      <c r="A1388" s="398"/>
      <c r="B1388" s="188"/>
      <c r="C1388" s="189"/>
      <c r="D1388" s="455"/>
      <c r="E1388" s="455"/>
      <c r="F1388" s="455"/>
      <c r="G1388" s="456"/>
      <c r="H1388" s="454"/>
    </row>
    <row r="1389" spans="1:8" ht="12.75" customHeight="1" x14ac:dyDescent="0.25">
      <c r="A1389" s="398"/>
      <c r="B1389" s="188"/>
      <c r="C1389" s="189"/>
      <c r="D1389" s="455"/>
      <c r="E1389" s="455"/>
      <c r="F1389" s="455"/>
      <c r="G1389" s="456"/>
      <c r="H1389" s="454"/>
    </row>
    <row r="1390" spans="1:8" ht="12.75" customHeight="1" x14ac:dyDescent="0.25">
      <c r="A1390" s="398"/>
      <c r="B1390" s="188"/>
      <c r="C1390" s="189"/>
      <c r="D1390" s="455"/>
      <c r="E1390" s="455"/>
      <c r="F1390" s="455"/>
      <c r="G1390" s="456"/>
      <c r="H1390" s="454"/>
    </row>
    <row r="1391" spans="1:8" ht="12.75" customHeight="1" x14ac:dyDescent="0.25">
      <c r="A1391" s="398"/>
      <c r="B1391" s="188"/>
      <c r="C1391" s="189"/>
      <c r="D1391" s="455"/>
      <c r="E1391" s="455"/>
      <c r="F1391" s="455"/>
      <c r="G1391" s="456"/>
      <c r="H1391" s="454"/>
    </row>
    <row r="1392" spans="1:8" ht="12.75" customHeight="1" x14ac:dyDescent="0.25">
      <c r="A1392" s="398"/>
      <c r="B1392" s="188"/>
      <c r="C1392" s="189"/>
      <c r="D1392" s="455"/>
      <c r="E1392" s="455"/>
      <c r="F1392" s="455"/>
      <c r="G1392" s="456"/>
      <c r="H1392" s="454"/>
    </row>
    <row r="1393" spans="1:8" ht="12.75" customHeight="1" x14ac:dyDescent="0.25">
      <c r="A1393" s="398"/>
      <c r="B1393" s="188"/>
      <c r="C1393" s="189"/>
      <c r="D1393" s="455"/>
      <c r="E1393" s="455"/>
      <c r="F1393" s="455"/>
      <c r="G1393" s="456"/>
      <c r="H1393" s="454"/>
    </row>
    <row r="1394" spans="1:8" ht="12.75" customHeight="1" x14ac:dyDescent="0.25">
      <c r="A1394" s="398"/>
      <c r="B1394" s="188"/>
      <c r="C1394" s="189"/>
      <c r="D1394" s="455"/>
      <c r="E1394" s="455"/>
      <c r="F1394" s="455"/>
      <c r="G1394" s="456"/>
      <c r="H1394" s="454"/>
    </row>
    <row r="1395" spans="1:8" ht="12.75" customHeight="1" x14ac:dyDescent="0.25">
      <c r="A1395" s="398"/>
      <c r="B1395" s="188"/>
      <c r="C1395" s="189"/>
      <c r="D1395" s="455"/>
      <c r="E1395" s="455"/>
      <c r="F1395" s="455"/>
      <c r="G1395" s="456"/>
      <c r="H1395" s="454"/>
    </row>
    <row r="1396" spans="1:8" ht="12.75" customHeight="1" x14ac:dyDescent="0.25">
      <c r="A1396" s="398"/>
      <c r="B1396" s="188"/>
      <c r="C1396" s="189"/>
      <c r="D1396" s="455"/>
      <c r="E1396" s="455"/>
      <c r="F1396" s="455"/>
      <c r="G1396" s="456"/>
      <c r="H1396" s="454"/>
    </row>
    <row r="1397" spans="1:8" ht="12.75" customHeight="1" x14ac:dyDescent="0.25">
      <c r="A1397" s="398"/>
      <c r="B1397" s="188"/>
      <c r="C1397" s="189"/>
      <c r="D1397" s="455"/>
      <c r="E1397" s="455"/>
      <c r="F1397" s="455"/>
      <c r="G1397" s="456"/>
      <c r="H1397" s="454"/>
    </row>
    <row r="1398" spans="1:8" ht="12.75" customHeight="1" x14ac:dyDescent="0.25">
      <c r="A1398" s="398"/>
      <c r="B1398" s="188"/>
      <c r="C1398" s="189"/>
      <c r="D1398" s="455"/>
      <c r="E1398" s="455"/>
      <c r="F1398" s="455"/>
      <c r="G1398" s="456"/>
      <c r="H1398" s="454"/>
    </row>
    <row r="1399" spans="1:8" ht="12.75" customHeight="1" x14ac:dyDescent="0.25">
      <c r="A1399" s="398"/>
      <c r="B1399" s="188"/>
      <c r="C1399" s="189"/>
      <c r="D1399" s="455"/>
      <c r="E1399" s="455"/>
      <c r="F1399" s="455"/>
      <c r="G1399" s="456"/>
      <c r="H1399" s="454"/>
    </row>
    <row r="1400" spans="1:8" ht="12.75" customHeight="1" x14ac:dyDescent="0.25">
      <c r="A1400" s="398"/>
      <c r="B1400" s="188"/>
      <c r="C1400" s="189"/>
      <c r="D1400" s="455"/>
      <c r="E1400" s="455"/>
      <c r="F1400" s="455"/>
      <c r="G1400" s="456"/>
      <c r="H1400" s="454"/>
    </row>
    <row r="1401" spans="1:8" ht="12.75" customHeight="1" x14ac:dyDescent="0.25">
      <c r="A1401" s="398"/>
      <c r="B1401" s="188"/>
      <c r="C1401" s="189"/>
      <c r="D1401" s="455"/>
      <c r="E1401" s="455"/>
      <c r="F1401" s="455"/>
      <c r="G1401" s="456"/>
      <c r="H1401" s="454"/>
    </row>
    <row r="1402" spans="1:8" ht="12.75" customHeight="1" x14ac:dyDescent="0.25">
      <c r="A1402" s="398"/>
      <c r="B1402" s="188"/>
      <c r="C1402" s="189"/>
      <c r="D1402" s="455"/>
      <c r="E1402" s="455"/>
      <c r="F1402" s="455"/>
      <c r="G1402" s="456"/>
      <c r="H1402" s="454"/>
    </row>
    <row r="1403" spans="1:8" ht="12.75" customHeight="1" x14ac:dyDescent="0.25">
      <c r="A1403" s="398"/>
      <c r="B1403" s="188"/>
      <c r="C1403" s="189"/>
      <c r="D1403" s="455"/>
      <c r="E1403" s="455"/>
      <c r="F1403" s="455"/>
      <c r="G1403" s="456"/>
      <c r="H1403" s="454"/>
    </row>
    <row r="1404" spans="1:8" ht="12.75" customHeight="1" x14ac:dyDescent="0.25">
      <c r="A1404" s="398"/>
      <c r="B1404" s="188"/>
      <c r="C1404" s="189"/>
      <c r="D1404" s="455"/>
      <c r="E1404" s="455"/>
      <c r="F1404" s="455"/>
      <c r="G1404" s="456"/>
      <c r="H1404" s="454"/>
    </row>
    <row r="1405" spans="1:8" ht="12.75" customHeight="1" x14ac:dyDescent="0.25">
      <c r="A1405" s="398"/>
      <c r="B1405" s="188"/>
      <c r="C1405" s="189"/>
      <c r="D1405" s="455"/>
      <c r="E1405" s="455"/>
      <c r="F1405" s="455"/>
      <c r="G1405" s="456"/>
      <c r="H1405" s="454"/>
    </row>
    <row r="1406" spans="1:8" ht="12.75" customHeight="1" x14ac:dyDescent="0.25">
      <c r="A1406" s="398"/>
      <c r="B1406" s="188"/>
      <c r="C1406" s="189"/>
      <c r="D1406" s="455"/>
      <c r="E1406" s="455"/>
      <c r="F1406" s="455"/>
      <c r="G1406" s="456"/>
      <c r="H1406" s="454"/>
    </row>
    <row r="1407" spans="1:8" ht="12.75" customHeight="1" x14ac:dyDescent="0.25">
      <c r="A1407" s="398"/>
      <c r="B1407" s="188"/>
      <c r="C1407" s="189"/>
      <c r="D1407" s="455"/>
      <c r="E1407" s="455"/>
      <c r="F1407" s="455"/>
      <c r="G1407" s="456"/>
      <c r="H1407" s="454"/>
    </row>
    <row r="1408" spans="1:8" ht="12.75" customHeight="1" x14ac:dyDescent="0.25">
      <c r="A1408" s="398"/>
      <c r="B1408" s="188"/>
      <c r="C1408" s="189"/>
      <c r="D1408" s="455"/>
      <c r="E1408" s="455"/>
      <c r="F1408" s="455"/>
      <c r="G1408" s="456"/>
      <c r="H1408" s="454"/>
    </row>
    <row r="1409" spans="1:8" ht="12.75" customHeight="1" x14ac:dyDescent="0.25">
      <c r="A1409" s="398"/>
      <c r="B1409" s="188"/>
      <c r="C1409" s="189"/>
      <c r="D1409" s="455"/>
      <c r="E1409" s="455"/>
      <c r="F1409" s="455"/>
      <c r="G1409" s="456"/>
      <c r="H1409" s="454"/>
    </row>
    <row r="1410" spans="1:8" ht="12.75" customHeight="1" x14ac:dyDescent="0.25">
      <c r="A1410" s="398"/>
      <c r="B1410" s="188"/>
      <c r="C1410" s="189"/>
      <c r="D1410" s="455"/>
      <c r="E1410" s="455"/>
      <c r="F1410" s="455"/>
      <c r="G1410" s="456"/>
      <c r="H1410" s="454"/>
    </row>
    <row r="1411" spans="1:8" ht="12.75" customHeight="1" x14ac:dyDescent="0.25">
      <c r="A1411" s="398"/>
      <c r="B1411" s="188"/>
      <c r="C1411" s="189"/>
      <c r="D1411" s="455"/>
      <c r="E1411" s="455"/>
      <c r="F1411" s="455"/>
      <c r="G1411" s="456"/>
      <c r="H1411" s="454"/>
    </row>
    <row r="1412" spans="1:8" ht="12.75" customHeight="1" x14ac:dyDescent="0.25">
      <c r="A1412" s="398"/>
      <c r="B1412" s="188"/>
      <c r="C1412" s="189"/>
      <c r="D1412" s="455"/>
      <c r="E1412" s="455"/>
      <c r="F1412" s="455"/>
      <c r="G1412" s="456"/>
      <c r="H1412" s="454"/>
    </row>
    <row r="1413" spans="1:8" ht="12.75" customHeight="1" x14ac:dyDescent="0.25">
      <c r="A1413" s="398"/>
      <c r="B1413" s="188"/>
      <c r="C1413" s="189"/>
      <c r="D1413" s="455"/>
      <c r="E1413" s="455"/>
      <c r="F1413" s="455"/>
      <c r="G1413" s="456"/>
      <c r="H1413" s="454"/>
    </row>
    <row r="1414" spans="1:8" ht="12.75" customHeight="1" x14ac:dyDescent="0.25">
      <c r="A1414" s="398"/>
      <c r="B1414" s="188"/>
      <c r="C1414" s="189"/>
      <c r="D1414" s="455"/>
      <c r="E1414" s="455"/>
      <c r="F1414" s="455"/>
      <c r="G1414" s="456"/>
      <c r="H1414" s="454"/>
    </row>
    <row r="1415" spans="1:8" ht="12.75" customHeight="1" x14ac:dyDescent="0.25">
      <c r="A1415" s="398"/>
      <c r="B1415" s="188"/>
      <c r="C1415" s="189"/>
      <c r="D1415" s="455"/>
      <c r="E1415" s="455"/>
      <c r="F1415" s="455"/>
      <c r="G1415" s="456"/>
      <c r="H1415" s="454"/>
    </row>
    <row r="1416" spans="1:8" ht="12.75" customHeight="1" x14ac:dyDescent="0.25">
      <c r="A1416" s="398"/>
      <c r="B1416" s="188"/>
      <c r="C1416" s="189"/>
      <c r="D1416" s="455"/>
      <c r="E1416" s="455"/>
      <c r="F1416" s="455"/>
      <c r="G1416" s="456"/>
      <c r="H1416" s="454"/>
    </row>
    <row r="1417" spans="1:8" ht="12.75" customHeight="1" x14ac:dyDescent="0.25">
      <c r="A1417" s="398"/>
      <c r="B1417" s="188"/>
      <c r="C1417" s="189"/>
      <c r="D1417" s="455"/>
      <c r="E1417" s="455"/>
      <c r="F1417" s="455"/>
      <c r="G1417" s="456"/>
      <c r="H1417" s="454"/>
    </row>
    <row r="1418" spans="1:8" ht="12.75" customHeight="1" x14ac:dyDescent="0.25">
      <c r="A1418" s="398"/>
      <c r="B1418" s="188"/>
      <c r="C1418" s="189"/>
      <c r="D1418" s="455"/>
      <c r="E1418" s="455"/>
      <c r="F1418" s="455"/>
      <c r="G1418" s="456"/>
      <c r="H1418" s="454"/>
    </row>
    <row r="1419" spans="1:8" ht="12.75" customHeight="1" x14ac:dyDescent="0.25">
      <c r="A1419" s="398"/>
      <c r="B1419" s="188"/>
      <c r="C1419" s="189"/>
      <c r="D1419" s="455"/>
      <c r="E1419" s="455"/>
      <c r="F1419" s="455"/>
      <c r="G1419" s="456"/>
      <c r="H1419" s="454"/>
    </row>
    <row r="1420" spans="1:8" ht="12.75" customHeight="1" x14ac:dyDescent="0.25">
      <c r="A1420" s="398"/>
      <c r="B1420" s="188"/>
      <c r="C1420" s="189"/>
      <c r="D1420" s="455"/>
      <c r="E1420" s="455"/>
      <c r="F1420" s="455"/>
      <c r="G1420" s="456"/>
      <c r="H1420" s="454"/>
    </row>
    <row r="1421" spans="1:8" ht="12.75" customHeight="1" x14ac:dyDescent="0.25">
      <c r="A1421" s="398"/>
      <c r="B1421" s="188"/>
      <c r="C1421" s="189"/>
      <c r="D1421" s="455"/>
      <c r="E1421" s="455"/>
      <c r="F1421" s="455"/>
      <c r="G1421" s="456"/>
      <c r="H1421" s="454"/>
    </row>
    <row r="1422" spans="1:8" ht="12.75" customHeight="1" x14ac:dyDescent="0.25">
      <c r="A1422" s="398"/>
      <c r="B1422" s="188"/>
      <c r="C1422" s="189"/>
      <c r="D1422" s="455"/>
      <c r="E1422" s="455"/>
      <c r="F1422" s="455"/>
      <c r="G1422" s="456"/>
      <c r="H1422" s="454"/>
    </row>
    <row r="1423" spans="1:8" ht="12.75" customHeight="1" x14ac:dyDescent="0.25">
      <c r="A1423" s="398"/>
      <c r="B1423" s="188"/>
      <c r="C1423" s="189"/>
      <c r="D1423" s="455"/>
      <c r="E1423" s="455"/>
      <c r="F1423" s="455"/>
      <c r="G1423" s="456"/>
      <c r="H1423" s="454"/>
    </row>
    <row r="1424" spans="1:8" ht="12.75" customHeight="1" x14ac:dyDescent="0.25">
      <c r="A1424" s="398"/>
      <c r="B1424" s="188"/>
      <c r="C1424" s="189"/>
      <c r="D1424" s="455"/>
      <c r="E1424" s="455"/>
      <c r="F1424" s="455"/>
      <c r="G1424" s="456"/>
      <c r="H1424" s="454"/>
    </row>
    <row r="1425" spans="1:8" ht="12.75" customHeight="1" x14ac:dyDescent="0.25">
      <c r="A1425" s="398"/>
      <c r="B1425" s="188"/>
      <c r="C1425" s="189"/>
      <c r="D1425" s="455"/>
      <c r="E1425" s="455"/>
      <c r="F1425" s="455"/>
      <c r="G1425" s="456"/>
      <c r="H1425" s="454"/>
    </row>
    <row r="1426" spans="1:8" ht="12.75" customHeight="1" x14ac:dyDescent="0.25">
      <c r="A1426" s="398"/>
      <c r="B1426" s="188"/>
      <c r="C1426" s="189"/>
      <c r="D1426" s="455"/>
      <c r="E1426" s="455"/>
      <c r="F1426" s="455"/>
      <c r="G1426" s="456"/>
      <c r="H1426" s="454"/>
    </row>
    <row r="1427" spans="1:8" ht="12.75" customHeight="1" x14ac:dyDescent="0.25">
      <c r="A1427" s="398"/>
      <c r="B1427" s="188"/>
      <c r="C1427" s="189"/>
      <c r="D1427" s="455"/>
      <c r="E1427" s="455"/>
      <c r="F1427" s="455"/>
      <c r="G1427" s="456"/>
      <c r="H1427" s="454"/>
    </row>
    <row r="1428" spans="1:8" ht="12.75" customHeight="1" x14ac:dyDescent="0.25">
      <c r="A1428" s="398"/>
      <c r="B1428" s="188"/>
      <c r="C1428" s="189"/>
      <c r="D1428" s="455"/>
      <c r="E1428" s="455"/>
      <c r="F1428" s="455"/>
      <c r="G1428" s="456"/>
      <c r="H1428" s="454"/>
    </row>
    <row r="1429" spans="1:8" ht="12.75" customHeight="1" x14ac:dyDescent="0.25">
      <c r="A1429" s="398"/>
      <c r="B1429" s="188"/>
      <c r="C1429" s="189"/>
      <c r="D1429" s="455"/>
      <c r="E1429" s="455"/>
      <c r="F1429" s="455"/>
      <c r="G1429" s="456"/>
      <c r="H1429" s="454"/>
    </row>
    <row r="1430" spans="1:8" ht="12.75" customHeight="1" x14ac:dyDescent="0.25">
      <c r="A1430" s="398"/>
      <c r="B1430" s="188"/>
      <c r="C1430" s="189"/>
      <c r="D1430" s="455"/>
      <c r="E1430" s="455"/>
      <c r="F1430" s="455"/>
      <c r="G1430" s="456"/>
      <c r="H1430" s="454"/>
    </row>
    <row r="1431" spans="1:8" ht="12.75" customHeight="1" x14ac:dyDescent="0.25">
      <c r="A1431" s="398"/>
      <c r="B1431" s="188"/>
      <c r="C1431" s="189"/>
      <c r="D1431" s="455"/>
      <c r="E1431" s="455"/>
      <c r="F1431" s="455"/>
      <c r="G1431" s="456"/>
      <c r="H1431" s="454"/>
    </row>
    <row r="1432" spans="1:8" ht="12.75" customHeight="1" x14ac:dyDescent="0.25">
      <c r="A1432" s="398"/>
      <c r="B1432" s="188"/>
      <c r="C1432" s="189"/>
      <c r="D1432" s="455"/>
      <c r="E1432" s="455"/>
      <c r="F1432" s="455"/>
      <c r="G1432" s="456"/>
      <c r="H1432" s="454"/>
    </row>
    <row r="1433" spans="1:8" ht="12.75" customHeight="1" x14ac:dyDescent="0.25">
      <c r="A1433" s="398"/>
      <c r="B1433" s="188"/>
      <c r="C1433" s="189"/>
      <c r="D1433" s="455"/>
      <c r="E1433" s="455"/>
      <c r="F1433" s="455"/>
      <c r="G1433" s="456"/>
      <c r="H1433" s="454"/>
    </row>
    <row r="1434" spans="1:8" ht="12.75" customHeight="1" x14ac:dyDescent="0.25">
      <c r="A1434" s="398"/>
      <c r="B1434" s="188"/>
      <c r="C1434" s="189"/>
      <c r="D1434" s="455"/>
      <c r="E1434" s="455"/>
      <c r="F1434" s="455"/>
      <c r="G1434" s="456"/>
      <c r="H1434" s="454"/>
    </row>
    <row r="1435" spans="1:8" ht="12.75" customHeight="1" x14ac:dyDescent="0.25">
      <c r="A1435" s="398"/>
      <c r="B1435" s="188"/>
      <c r="C1435" s="189"/>
      <c r="D1435" s="455"/>
      <c r="E1435" s="455"/>
      <c r="F1435" s="455"/>
      <c r="G1435" s="456"/>
      <c r="H1435" s="454"/>
    </row>
    <row r="1436" spans="1:8" ht="12.75" customHeight="1" x14ac:dyDescent="0.25">
      <c r="A1436" s="398"/>
      <c r="B1436" s="188"/>
      <c r="C1436" s="189"/>
      <c r="D1436" s="455"/>
      <c r="E1436" s="455"/>
      <c r="F1436" s="455"/>
      <c r="G1436" s="456"/>
      <c r="H1436" s="454"/>
    </row>
    <row r="1437" spans="1:8" ht="12.75" customHeight="1" x14ac:dyDescent="0.25">
      <c r="A1437" s="398"/>
      <c r="B1437" s="188"/>
      <c r="C1437" s="189"/>
      <c r="D1437" s="455"/>
      <c r="E1437" s="455"/>
      <c r="F1437" s="455"/>
      <c r="G1437" s="456"/>
      <c r="H1437" s="454"/>
    </row>
    <row r="1438" spans="1:8" ht="12.75" customHeight="1" x14ac:dyDescent="0.25">
      <c r="A1438" s="398"/>
      <c r="B1438" s="188"/>
      <c r="C1438" s="189"/>
      <c r="D1438" s="455"/>
      <c r="E1438" s="455"/>
      <c r="F1438" s="455"/>
      <c r="G1438" s="456"/>
      <c r="H1438" s="454"/>
    </row>
    <row r="1439" spans="1:8" ht="12.75" customHeight="1" x14ac:dyDescent="0.25">
      <c r="A1439" s="398"/>
      <c r="B1439" s="188"/>
      <c r="C1439" s="189"/>
      <c r="D1439" s="455"/>
      <c r="E1439" s="455"/>
      <c r="F1439" s="455"/>
      <c r="G1439" s="456"/>
      <c r="H1439" s="454"/>
    </row>
    <row r="1440" spans="1:8" ht="12.75" customHeight="1" x14ac:dyDescent="0.25">
      <c r="A1440" s="398"/>
      <c r="B1440" s="188"/>
      <c r="C1440" s="189"/>
      <c r="D1440" s="455"/>
      <c r="E1440" s="455"/>
      <c r="F1440" s="455"/>
      <c r="G1440" s="456"/>
      <c r="H1440" s="454"/>
    </row>
    <row r="1441" spans="1:8" ht="12.75" customHeight="1" x14ac:dyDescent="0.25">
      <c r="A1441" s="398"/>
      <c r="B1441" s="188"/>
      <c r="C1441" s="189"/>
      <c r="D1441" s="455"/>
      <c r="E1441" s="455"/>
      <c r="F1441" s="455"/>
      <c r="G1441" s="456"/>
      <c r="H1441" s="454"/>
    </row>
    <row r="1442" spans="1:8" ht="12.75" customHeight="1" x14ac:dyDescent="0.25">
      <c r="A1442" s="398"/>
      <c r="B1442" s="188"/>
      <c r="C1442" s="189"/>
      <c r="D1442" s="455"/>
      <c r="E1442" s="455"/>
      <c r="F1442" s="455"/>
      <c r="G1442" s="456"/>
      <c r="H1442" s="454"/>
    </row>
    <row r="1443" spans="1:8" ht="12.75" customHeight="1" x14ac:dyDescent="0.25">
      <c r="A1443" s="398"/>
      <c r="B1443" s="188"/>
      <c r="C1443" s="189"/>
      <c r="D1443" s="455"/>
      <c r="E1443" s="455"/>
      <c r="F1443" s="455"/>
      <c r="G1443" s="456"/>
      <c r="H1443" s="454"/>
    </row>
    <row r="1444" spans="1:8" ht="12.75" customHeight="1" x14ac:dyDescent="0.25">
      <c r="A1444" s="398"/>
      <c r="B1444" s="188"/>
      <c r="C1444" s="189"/>
      <c r="D1444" s="455"/>
      <c r="E1444" s="455"/>
      <c r="F1444" s="455"/>
      <c r="G1444" s="456"/>
      <c r="H1444" s="454"/>
    </row>
    <row r="1445" spans="1:8" ht="12.75" customHeight="1" x14ac:dyDescent="0.25">
      <c r="A1445" s="398"/>
      <c r="B1445" s="188"/>
      <c r="C1445" s="189"/>
      <c r="D1445" s="455"/>
      <c r="E1445" s="455"/>
      <c r="F1445" s="455"/>
      <c r="G1445" s="456"/>
      <c r="H1445" s="454"/>
    </row>
    <row r="1446" spans="1:8" ht="12.75" customHeight="1" x14ac:dyDescent="0.25">
      <c r="A1446" s="398"/>
      <c r="B1446" s="188"/>
      <c r="C1446" s="189"/>
      <c r="D1446" s="455"/>
      <c r="E1446" s="455"/>
      <c r="F1446" s="455"/>
      <c r="G1446" s="456"/>
      <c r="H1446" s="454"/>
    </row>
    <row r="1447" spans="1:8" ht="12.75" customHeight="1" x14ac:dyDescent="0.25">
      <c r="A1447" s="398"/>
      <c r="B1447" s="188"/>
      <c r="C1447" s="189"/>
      <c r="D1447" s="455"/>
      <c r="E1447" s="455"/>
      <c r="F1447" s="455"/>
      <c r="G1447" s="456"/>
      <c r="H1447" s="454"/>
    </row>
    <row r="1448" spans="1:8" ht="12.75" customHeight="1" x14ac:dyDescent="0.25">
      <c r="A1448" s="398"/>
      <c r="B1448" s="188"/>
      <c r="C1448" s="189"/>
      <c r="D1448" s="455"/>
      <c r="E1448" s="455"/>
      <c r="F1448" s="455"/>
      <c r="G1448" s="456"/>
      <c r="H1448" s="454"/>
    </row>
    <row r="1449" spans="1:8" ht="12.75" customHeight="1" x14ac:dyDescent="0.25">
      <c r="A1449" s="398"/>
      <c r="B1449" s="188"/>
      <c r="C1449" s="189"/>
      <c r="D1449" s="455"/>
      <c r="E1449" s="455"/>
      <c r="F1449" s="455"/>
      <c r="G1449" s="456"/>
      <c r="H1449" s="454"/>
    </row>
    <row r="1450" spans="1:8" ht="12.75" customHeight="1" x14ac:dyDescent="0.25">
      <c r="A1450" s="398"/>
      <c r="B1450" s="188"/>
      <c r="C1450" s="189"/>
      <c r="D1450" s="455"/>
      <c r="E1450" s="455"/>
      <c r="F1450" s="455"/>
      <c r="G1450" s="456"/>
      <c r="H1450" s="454"/>
    </row>
    <row r="1451" spans="1:8" ht="12.75" customHeight="1" x14ac:dyDescent="0.25">
      <c r="A1451" s="398"/>
      <c r="B1451" s="188"/>
      <c r="C1451" s="189"/>
      <c r="D1451" s="455"/>
      <c r="E1451" s="455"/>
      <c r="F1451" s="455"/>
      <c r="G1451" s="456"/>
      <c r="H1451" s="454"/>
    </row>
    <row r="1452" spans="1:8" ht="12.75" customHeight="1" x14ac:dyDescent="0.25">
      <c r="A1452" s="398"/>
      <c r="B1452" s="188"/>
      <c r="C1452" s="189"/>
      <c r="D1452" s="455"/>
      <c r="E1452" s="455"/>
      <c r="F1452" s="455"/>
      <c r="G1452" s="456"/>
      <c r="H1452" s="454"/>
    </row>
    <row r="1453" spans="1:8" ht="12.75" customHeight="1" x14ac:dyDescent="0.25">
      <c r="A1453" s="398"/>
      <c r="B1453" s="188"/>
      <c r="C1453" s="189"/>
      <c r="D1453" s="455"/>
      <c r="E1453" s="455"/>
      <c r="F1453" s="455"/>
      <c r="G1453" s="456"/>
      <c r="H1453" s="454"/>
    </row>
  </sheetData>
  <mergeCells count="91">
    <mergeCell ref="B737:G737"/>
    <mergeCell ref="D745:F745"/>
    <mergeCell ref="B89:G89"/>
    <mergeCell ref="B38:G38"/>
    <mergeCell ref="D88:F88"/>
    <mergeCell ref="D92:F92"/>
    <mergeCell ref="D709:F709"/>
    <mergeCell ref="B710:G710"/>
    <mergeCell ref="D731:F731"/>
    <mergeCell ref="B732:G732"/>
    <mergeCell ref="D736:F736"/>
    <mergeCell ref="B627:G627"/>
    <mergeCell ref="D638:F638"/>
    <mergeCell ref="B639:G639"/>
    <mergeCell ref="D658:F658"/>
    <mergeCell ref="B659:G659"/>
    <mergeCell ref="D609:F609"/>
    <mergeCell ref="B610:G610"/>
    <mergeCell ref="D623:F623"/>
    <mergeCell ref="B624:G624"/>
    <mergeCell ref="D626:F626"/>
    <mergeCell ref="D758:H758"/>
    <mergeCell ref="D759:H759"/>
    <mergeCell ref="D760:H760"/>
    <mergeCell ref="D761:H761"/>
    <mergeCell ref="D764:H764"/>
    <mergeCell ref="D765:H765"/>
    <mergeCell ref="D766:H766"/>
    <mergeCell ref="D767:H767"/>
    <mergeCell ref="D126:F126"/>
    <mergeCell ref="B127:G127"/>
    <mergeCell ref="D404:F404"/>
    <mergeCell ref="B405:G405"/>
    <mergeCell ref="D409:F409"/>
    <mergeCell ref="B410:G410"/>
    <mergeCell ref="D419:F419"/>
    <mergeCell ref="A425:G425"/>
    <mergeCell ref="D453:F453"/>
    <mergeCell ref="D474:F474"/>
    <mergeCell ref="D506:F506"/>
    <mergeCell ref="B507:G507"/>
    <mergeCell ref="D568:F568"/>
    <mergeCell ref="B120:G120"/>
    <mergeCell ref="D119:F119"/>
    <mergeCell ref="D179:F179"/>
    <mergeCell ref="D331:F331"/>
    <mergeCell ref="B383:G383"/>
    <mergeCell ref="D147:F147"/>
    <mergeCell ref="B148:G148"/>
    <mergeCell ref="B180:G180"/>
    <mergeCell ref="D382:F382"/>
    <mergeCell ref="B332:G332"/>
    <mergeCell ref="B312:G312"/>
    <mergeCell ref="D311:F311"/>
    <mergeCell ref="D241:F241"/>
    <mergeCell ref="B242:G242"/>
    <mergeCell ref="D261:F261"/>
    <mergeCell ref="D278:F278"/>
    <mergeCell ref="B569:G569"/>
    <mergeCell ref="D588:F588"/>
    <mergeCell ref="B589:G589"/>
    <mergeCell ref="D605:F605"/>
    <mergeCell ref="B606:G606"/>
    <mergeCell ref="B426:G426"/>
    <mergeCell ref="D446:F446"/>
    <mergeCell ref="B447:G447"/>
    <mergeCell ref="B454:G454"/>
    <mergeCell ref="B475:G475"/>
    <mergeCell ref="B99:G99"/>
    <mergeCell ref="D37:F37"/>
    <mergeCell ref="D19:F19"/>
    <mergeCell ref="A8:D8"/>
    <mergeCell ref="A6:G6"/>
    <mergeCell ref="A7:G7"/>
    <mergeCell ref="B12:G12"/>
    <mergeCell ref="A98:G98"/>
    <mergeCell ref="A9:C9"/>
    <mergeCell ref="B10:C10"/>
    <mergeCell ref="B20:G20"/>
    <mergeCell ref="B28:G28"/>
    <mergeCell ref="D27:F27"/>
    <mergeCell ref="E8:G8"/>
    <mergeCell ref="E9:G9"/>
    <mergeCell ref="B279:G279"/>
    <mergeCell ref="B262:G262"/>
    <mergeCell ref="D282:F282"/>
    <mergeCell ref="B283:G283"/>
    <mergeCell ref="B300:G300"/>
    <mergeCell ref="D296:F296"/>
    <mergeCell ref="B297:G297"/>
    <mergeCell ref="D299:F299"/>
  </mergeCells>
  <pageMargins left="0.7" right="0.7" top="0.75" bottom="0.75" header="0" footer="0"/>
  <pageSetup paperSize="9" scale="56" fitToHeight="0" orientation="portrait" r:id="rId1"/>
  <headerFooter>
    <oddFooter>&amp;Rpágina &amp;P 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34"/>
  <sheetViews>
    <sheetView showGridLines="0" zoomScale="90" zoomScaleNormal="90" workbookViewId="0">
      <selection activeCell="E462" sqref="E462:F463"/>
    </sheetView>
  </sheetViews>
  <sheetFormatPr defaultColWidth="14.42578125" defaultRowHeight="15" customHeight="1" x14ac:dyDescent="0.25"/>
  <cols>
    <col min="1" max="1" width="15.42578125" customWidth="1"/>
    <col min="2" max="2" width="13.5703125" customWidth="1"/>
    <col min="3" max="3" width="4.85546875" customWidth="1"/>
    <col min="4" max="4" width="76.28515625" customWidth="1"/>
    <col min="5" max="5" width="13.7109375" customWidth="1"/>
    <col min="6" max="7" width="12" customWidth="1"/>
    <col min="8" max="11" width="9.140625" customWidth="1"/>
    <col min="12" max="26" width="8" customWidth="1"/>
  </cols>
  <sheetData>
    <row r="1" spans="1:26" ht="12.75" customHeight="1" x14ac:dyDescent="0.25">
      <c r="A1" s="563"/>
      <c r="B1" s="518"/>
      <c r="C1" s="518"/>
      <c r="D1" s="518"/>
      <c r="E1" s="518"/>
      <c r="F1" s="518"/>
      <c r="G1" s="519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2.75" customHeight="1" x14ac:dyDescent="0.25">
      <c r="A2" s="501"/>
      <c r="B2" s="499"/>
      <c r="C2" s="499"/>
      <c r="D2" s="499"/>
      <c r="E2" s="499"/>
      <c r="F2" s="499"/>
      <c r="G2" s="500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2.75" customHeight="1" x14ac:dyDescent="0.25">
      <c r="A3" s="501"/>
      <c r="B3" s="499"/>
      <c r="C3" s="499"/>
      <c r="D3" s="499"/>
      <c r="E3" s="499"/>
      <c r="F3" s="499"/>
      <c r="G3" s="500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2.75" customHeight="1" x14ac:dyDescent="0.25">
      <c r="A4" s="501"/>
      <c r="B4" s="499"/>
      <c r="C4" s="499"/>
      <c r="D4" s="499"/>
      <c r="E4" s="499"/>
      <c r="F4" s="499"/>
      <c r="G4" s="500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2.75" customHeight="1" x14ac:dyDescent="0.25">
      <c r="A5" s="501"/>
      <c r="B5" s="499"/>
      <c r="C5" s="499"/>
      <c r="D5" s="499"/>
      <c r="E5" s="499"/>
      <c r="F5" s="499"/>
      <c r="G5" s="500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2.75" customHeight="1" x14ac:dyDescent="0.25">
      <c r="A6" s="564" t="s">
        <v>39</v>
      </c>
      <c r="B6" s="505"/>
      <c r="C6" s="505"/>
      <c r="D6" s="505"/>
      <c r="E6" s="505"/>
      <c r="F6" s="505"/>
      <c r="G6" s="513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2.75" customHeight="1" x14ac:dyDescent="0.25">
      <c r="A7" s="565" t="e">
        <f>Sintetico!A7</f>
        <v>#REF!</v>
      </c>
      <c r="B7" s="515"/>
      <c r="C7" s="515"/>
      <c r="D7" s="515"/>
      <c r="E7" s="515"/>
      <c r="F7" s="515"/>
      <c r="G7" s="516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2.75" customHeight="1" x14ac:dyDescent="0.25">
      <c r="A8" s="565" t="e">
        <f>Sintetico!A8</f>
        <v>#REF!</v>
      </c>
      <c r="B8" s="515"/>
      <c r="C8" s="515"/>
      <c r="D8" s="515"/>
      <c r="E8" s="515"/>
      <c r="F8" s="515"/>
      <c r="G8" s="516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25.5" customHeight="1" x14ac:dyDescent="0.25">
      <c r="A9" s="566"/>
      <c r="B9" s="515"/>
      <c r="C9" s="516"/>
      <c r="D9" s="567" t="str">
        <f>Sintetico!D9</f>
        <v>SINAPI DF - SETEMBRO/2018</v>
      </c>
      <c r="E9" s="515"/>
      <c r="F9" s="515"/>
      <c r="G9" s="516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75" customHeight="1" x14ac:dyDescent="0.25">
      <c r="A10" s="562"/>
      <c r="B10" s="518"/>
      <c r="C10" s="518"/>
      <c r="D10" s="518"/>
      <c r="E10" s="518"/>
      <c r="F10" s="518"/>
      <c r="G10" s="519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2.75" customHeight="1" x14ac:dyDescent="0.25">
      <c r="A11" s="53" t="s">
        <v>40</v>
      </c>
      <c r="B11" s="53" t="s">
        <v>41</v>
      </c>
      <c r="C11" s="54" t="s">
        <v>42</v>
      </c>
      <c r="D11" s="54" t="s">
        <v>43</v>
      </c>
      <c r="E11" s="55" t="s">
        <v>44</v>
      </c>
      <c r="F11" s="55" t="s">
        <v>45</v>
      </c>
      <c r="G11" s="55" t="s">
        <v>46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x14ac:dyDescent="0.25">
      <c r="A12" s="559"/>
      <c r="B12" s="560"/>
      <c r="C12" s="560"/>
      <c r="D12" s="560"/>
      <c r="E12" s="560"/>
      <c r="F12" s="560"/>
      <c r="G12" s="56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2.75" customHeight="1" x14ac:dyDescent="0.25">
      <c r="A13" s="56" t="s">
        <v>47</v>
      </c>
      <c r="B13" s="57"/>
      <c r="C13" s="58" t="s">
        <v>48</v>
      </c>
      <c r="D13" s="59" t="s">
        <v>49</v>
      </c>
      <c r="E13" s="60"/>
      <c r="F13" s="60"/>
      <c r="G13" s="6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x14ac:dyDescent="0.25">
      <c r="A14" s="62">
        <v>1</v>
      </c>
      <c r="B14" s="63"/>
      <c r="C14" s="64" t="s">
        <v>50</v>
      </c>
      <c r="D14" s="65" t="s">
        <v>51</v>
      </c>
      <c r="E14" s="66"/>
      <c r="F14" s="67"/>
      <c r="G14" s="68">
        <f>F14*E14</f>
        <v>0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5">
      <c r="A15" s="69"/>
      <c r="B15" s="70"/>
      <c r="C15" s="71"/>
      <c r="D15" s="72" t="s">
        <v>52</v>
      </c>
      <c r="E15" s="73">
        <v>1</v>
      </c>
      <c r="F15" s="73">
        <f>SUM(G14)</f>
        <v>0</v>
      </c>
      <c r="G15" s="74">
        <f>F15*E15</f>
        <v>0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x14ac:dyDescent="0.25">
      <c r="A16" s="75"/>
      <c r="B16" s="76"/>
      <c r="C16" s="77"/>
      <c r="D16" s="78"/>
      <c r="E16" s="79"/>
      <c r="F16" s="79"/>
      <c r="G16" s="80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5">
      <c r="A17" s="56" t="s">
        <v>53</v>
      </c>
      <c r="B17" s="57"/>
      <c r="C17" s="58" t="s">
        <v>48</v>
      </c>
      <c r="D17" s="59" t="s">
        <v>54</v>
      </c>
      <c r="E17" s="60"/>
      <c r="F17" s="60"/>
      <c r="G17" s="61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5">
      <c r="A18" s="62">
        <v>1</v>
      </c>
      <c r="B18" s="63"/>
      <c r="C18" s="64" t="s">
        <v>50</v>
      </c>
      <c r="D18" s="65" t="s">
        <v>51</v>
      </c>
      <c r="E18" s="66"/>
      <c r="F18" s="67"/>
      <c r="G18" s="68">
        <f>F18*E18</f>
        <v>0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x14ac:dyDescent="0.25">
      <c r="A19" s="69"/>
      <c r="B19" s="70"/>
      <c r="C19" s="71"/>
      <c r="D19" s="72" t="s">
        <v>52</v>
      </c>
      <c r="E19" s="73">
        <v>1</v>
      </c>
      <c r="F19" s="73">
        <f>SUM(G18)</f>
        <v>0</v>
      </c>
      <c r="G19" s="74">
        <f>F19*E19</f>
        <v>0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5">
      <c r="A20" s="75"/>
      <c r="B20" s="76"/>
      <c r="C20" s="77"/>
      <c r="D20" s="78"/>
      <c r="E20" s="79"/>
      <c r="F20" s="79"/>
      <c r="G20" s="80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5">
      <c r="A21" s="56" t="s">
        <v>55</v>
      </c>
      <c r="B21" s="57"/>
      <c r="C21" s="81" t="s">
        <v>56</v>
      </c>
      <c r="D21" s="59" t="s">
        <v>57</v>
      </c>
      <c r="E21" s="60"/>
      <c r="F21" s="60"/>
      <c r="G21" s="61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x14ac:dyDescent="0.25">
      <c r="A22" s="82">
        <v>1</v>
      </c>
      <c r="B22" s="83"/>
      <c r="C22" s="84" t="s">
        <v>50</v>
      </c>
      <c r="D22" s="85" t="s">
        <v>58</v>
      </c>
      <c r="E22" s="66"/>
      <c r="F22" s="86"/>
      <c r="G22" s="68">
        <f>F22*E22</f>
        <v>0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5">
      <c r="A23" s="82">
        <v>2</v>
      </c>
      <c r="B23" s="83"/>
      <c r="C23" s="64" t="s">
        <v>50</v>
      </c>
      <c r="D23" s="85" t="s">
        <v>59</v>
      </c>
      <c r="E23" s="66"/>
      <c r="F23" s="86"/>
      <c r="G23" s="68">
        <f>F23*E23</f>
        <v>0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5">
      <c r="A24" s="69"/>
      <c r="B24" s="70"/>
      <c r="C24" s="71"/>
      <c r="D24" s="72" t="s">
        <v>52</v>
      </c>
      <c r="E24" s="73">
        <v>1</v>
      </c>
      <c r="F24" s="73">
        <f>SUM(G23+G22)</f>
        <v>0</v>
      </c>
      <c r="G24" s="74">
        <f>F24*E24</f>
        <v>0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5">
      <c r="A25" s="75"/>
      <c r="B25" s="76"/>
      <c r="C25" s="77"/>
      <c r="D25" s="78"/>
      <c r="E25" s="79"/>
      <c r="F25" s="79"/>
      <c r="G25" s="80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x14ac:dyDescent="0.25">
      <c r="A26" s="56" t="s">
        <v>60</v>
      </c>
      <c r="B26" s="57"/>
      <c r="C26" s="81" t="s">
        <v>56</v>
      </c>
      <c r="D26" s="59" t="s">
        <v>61</v>
      </c>
      <c r="E26" s="60"/>
      <c r="F26" s="60"/>
      <c r="G26" s="61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5">
      <c r="A27" s="62">
        <v>1</v>
      </c>
      <c r="B27" s="63"/>
      <c r="C27" s="64" t="s">
        <v>50</v>
      </c>
      <c r="D27" s="65" t="s">
        <v>51</v>
      </c>
      <c r="E27" s="66"/>
      <c r="F27" s="67"/>
      <c r="G27" s="68">
        <f>F27*E27</f>
        <v>0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5">
      <c r="A28" s="69"/>
      <c r="B28" s="70"/>
      <c r="C28" s="71"/>
      <c r="D28" s="72" t="s">
        <v>52</v>
      </c>
      <c r="E28" s="73">
        <v>1</v>
      </c>
      <c r="F28" s="73">
        <f>F27</f>
        <v>0</v>
      </c>
      <c r="G28" s="74">
        <f>F28*E28</f>
        <v>0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x14ac:dyDescent="0.25">
      <c r="A29" s="75"/>
      <c r="B29" s="76"/>
      <c r="C29" s="77"/>
      <c r="D29" s="78"/>
      <c r="E29" s="79"/>
      <c r="F29" s="79"/>
      <c r="G29" s="80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5">
      <c r="A30" s="56" t="s">
        <v>62</v>
      </c>
      <c r="B30" s="57"/>
      <c r="C30" s="58" t="s">
        <v>48</v>
      </c>
      <c r="D30" s="59" t="s">
        <v>63</v>
      </c>
      <c r="E30" s="60"/>
      <c r="F30" s="60"/>
      <c r="G30" s="61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5">
      <c r="A31" s="82">
        <v>1</v>
      </c>
      <c r="B31" s="83"/>
      <c r="C31" s="84" t="s">
        <v>64</v>
      </c>
      <c r="D31" s="85" t="s">
        <v>65</v>
      </c>
      <c r="E31" s="66"/>
      <c r="F31" s="86"/>
      <c r="G31" s="68">
        <f t="shared" ref="G31:G38" si="0">F31*E31</f>
        <v>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x14ac:dyDescent="0.25">
      <c r="A32" s="82">
        <v>2</v>
      </c>
      <c r="B32" s="83"/>
      <c r="C32" s="84" t="s">
        <v>64</v>
      </c>
      <c r="D32" s="85" t="s">
        <v>66</v>
      </c>
      <c r="E32" s="66"/>
      <c r="F32" s="86"/>
      <c r="G32" s="68">
        <f t="shared" si="0"/>
        <v>0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5">
      <c r="A33" s="82">
        <v>3</v>
      </c>
      <c r="B33" s="83"/>
      <c r="C33" s="84" t="s">
        <v>67</v>
      </c>
      <c r="D33" s="85" t="s">
        <v>68</v>
      </c>
      <c r="E33" s="66"/>
      <c r="F33" s="86"/>
      <c r="G33" s="68">
        <f t="shared" si="0"/>
        <v>0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x14ac:dyDescent="0.25">
      <c r="A34" s="82">
        <v>4</v>
      </c>
      <c r="B34" s="83"/>
      <c r="C34" s="84" t="s">
        <v>56</v>
      </c>
      <c r="D34" s="85" t="s">
        <v>70</v>
      </c>
      <c r="E34" s="66"/>
      <c r="F34" s="86"/>
      <c r="G34" s="68">
        <f t="shared" si="0"/>
        <v>0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2.75" customHeight="1" x14ac:dyDescent="0.25">
      <c r="A35" s="82">
        <v>5</v>
      </c>
      <c r="B35" s="83"/>
      <c r="C35" s="84" t="s">
        <v>64</v>
      </c>
      <c r="D35" s="85" t="s">
        <v>71</v>
      </c>
      <c r="E35" s="66"/>
      <c r="F35" s="86"/>
      <c r="G35" s="68">
        <f t="shared" si="0"/>
        <v>0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75" customHeight="1" x14ac:dyDescent="0.25">
      <c r="A36" s="82">
        <v>6</v>
      </c>
      <c r="B36" s="83"/>
      <c r="C36" s="84" t="s">
        <v>50</v>
      </c>
      <c r="D36" s="85" t="s">
        <v>72</v>
      </c>
      <c r="E36" s="66"/>
      <c r="F36" s="86"/>
      <c r="G36" s="68">
        <f t="shared" si="0"/>
        <v>0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2.75" customHeight="1" x14ac:dyDescent="0.25">
      <c r="A37" s="82">
        <v>7</v>
      </c>
      <c r="B37" s="63"/>
      <c r="C37" s="64" t="s">
        <v>50</v>
      </c>
      <c r="D37" s="65" t="s">
        <v>51</v>
      </c>
      <c r="E37" s="66"/>
      <c r="F37" s="67"/>
      <c r="G37" s="68">
        <f t="shared" si="0"/>
        <v>0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2.75" customHeight="1" x14ac:dyDescent="0.25">
      <c r="A38" s="69"/>
      <c r="B38" s="70"/>
      <c r="C38" s="71"/>
      <c r="D38" s="72" t="s">
        <v>52</v>
      </c>
      <c r="E38" s="73">
        <v>1</v>
      </c>
      <c r="F38" s="73">
        <f>SUM(G31:G37)</f>
        <v>0</v>
      </c>
      <c r="G38" s="74">
        <f t="shared" si="0"/>
        <v>0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2.75" customHeight="1" x14ac:dyDescent="0.25">
      <c r="A39" s="75"/>
      <c r="B39" s="76"/>
      <c r="C39" s="77"/>
      <c r="D39" s="78"/>
      <c r="E39" s="79"/>
      <c r="F39" s="79"/>
      <c r="G39" s="80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2.75" customHeight="1" x14ac:dyDescent="0.25">
      <c r="A40" s="56" t="s">
        <v>73</v>
      </c>
      <c r="B40" s="57"/>
      <c r="C40" s="81" t="s">
        <v>56</v>
      </c>
      <c r="D40" s="59" t="s">
        <v>74</v>
      </c>
      <c r="E40" s="60"/>
      <c r="F40" s="60"/>
      <c r="G40" s="61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2.75" customHeight="1" x14ac:dyDescent="0.25">
      <c r="A41" s="82">
        <v>1</v>
      </c>
      <c r="B41" s="83"/>
      <c r="C41" s="84" t="s">
        <v>48</v>
      </c>
      <c r="D41" s="85" t="s">
        <v>75</v>
      </c>
      <c r="E41" s="66"/>
      <c r="F41" s="86"/>
      <c r="G41" s="68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2.75" customHeight="1" x14ac:dyDescent="0.25">
      <c r="A42" s="82">
        <v>2</v>
      </c>
      <c r="B42" s="83"/>
      <c r="C42" s="84" t="s">
        <v>64</v>
      </c>
      <c r="D42" s="85" t="s">
        <v>76</v>
      </c>
      <c r="E42" s="66"/>
      <c r="F42" s="86"/>
      <c r="G42" s="68">
        <f t="shared" ref="G42:G48" si="1">F42*E42</f>
        <v>0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2.75" customHeight="1" x14ac:dyDescent="0.25">
      <c r="A43" s="82">
        <v>3</v>
      </c>
      <c r="B43" s="83"/>
      <c r="C43" s="84" t="s">
        <v>64</v>
      </c>
      <c r="D43" s="85" t="s">
        <v>77</v>
      </c>
      <c r="E43" s="66"/>
      <c r="F43" s="86"/>
      <c r="G43" s="68">
        <f t="shared" si="1"/>
        <v>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2.75" customHeight="1" x14ac:dyDescent="0.25">
      <c r="A44" s="82">
        <v>4</v>
      </c>
      <c r="B44" s="83"/>
      <c r="C44" s="494" t="s">
        <v>67</v>
      </c>
      <c r="D44" s="85" t="s">
        <v>79</v>
      </c>
      <c r="E44" s="66"/>
      <c r="F44" s="86"/>
      <c r="G44" s="68">
        <f t="shared" si="1"/>
        <v>0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2.75" customHeight="1" x14ac:dyDescent="0.25">
      <c r="A45" s="82">
        <v>5</v>
      </c>
      <c r="B45" s="83"/>
      <c r="C45" s="84" t="s">
        <v>50</v>
      </c>
      <c r="D45" s="85" t="s">
        <v>80</v>
      </c>
      <c r="E45" s="66"/>
      <c r="F45" s="86"/>
      <c r="G45" s="68">
        <f t="shared" si="1"/>
        <v>0</v>
      </c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2.75" customHeight="1" x14ac:dyDescent="0.25">
      <c r="A46" s="82">
        <v>6</v>
      </c>
      <c r="B46" s="83"/>
      <c r="C46" s="84" t="s">
        <v>50</v>
      </c>
      <c r="D46" s="85" t="s">
        <v>81</v>
      </c>
      <c r="E46" s="66"/>
      <c r="F46" s="86"/>
      <c r="G46" s="68">
        <f t="shared" si="1"/>
        <v>0</v>
      </c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2.75" customHeight="1" x14ac:dyDescent="0.25">
      <c r="A47" s="82">
        <v>7</v>
      </c>
      <c r="B47" s="63"/>
      <c r="C47" s="64" t="s">
        <v>50</v>
      </c>
      <c r="D47" s="65" t="s">
        <v>51</v>
      </c>
      <c r="E47" s="66"/>
      <c r="F47" s="67"/>
      <c r="G47" s="68">
        <f t="shared" si="1"/>
        <v>0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2.75" customHeight="1" x14ac:dyDescent="0.25">
      <c r="A48" s="69"/>
      <c r="B48" s="70"/>
      <c r="C48" s="71"/>
      <c r="D48" s="72" t="s">
        <v>52</v>
      </c>
      <c r="E48" s="73">
        <v>1</v>
      </c>
      <c r="F48" s="73">
        <f>SUM(G41:G47)</f>
        <v>0</v>
      </c>
      <c r="G48" s="74">
        <f t="shared" si="1"/>
        <v>0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2.75" customHeight="1" x14ac:dyDescent="0.25">
      <c r="A49" s="75"/>
      <c r="B49" s="76"/>
      <c r="C49" s="77"/>
      <c r="D49" s="78"/>
      <c r="E49" s="79"/>
      <c r="F49" s="79"/>
      <c r="G49" s="80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.75" customHeight="1" x14ac:dyDescent="0.25">
      <c r="A50" s="56" t="s">
        <v>84</v>
      </c>
      <c r="B50" s="57"/>
      <c r="C50" s="81" t="s">
        <v>56</v>
      </c>
      <c r="D50" s="59" t="s">
        <v>85</v>
      </c>
      <c r="E50" s="60"/>
      <c r="F50" s="60"/>
      <c r="G50" s="6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2.75" customHeight="1" x14ac:dyDescent="0.25">
      <c r="A51" s="82">
        <v>1</v>
      </c>
      <c r="B51" s="83"/>
      <c r="C51" s="84" t="s">
        <v>48</v>
      </c>
      <c r="D51" s="85" t="s">
        <v>87</v>
      </c>
      <c r="E51" s="66"/>
      <c r="F51" s="86"/>
      <c r="G51" s="68">
        <f t="shared" ref="G51:G58" si="2">F51*E51</f>
        <v>0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2.75" customHeight="1" x14ac:dyDescent="0.25">
      <c r="A52" s="82">
        <v>2</v>
      </c>
      <c r="B52" s="83"/>
      <c r="C52" s="84" t="s">
        <v>64</v>
      </c>
      <c r="D52" s="85" t="s">
        <v>88</v>
      </c>
      <c r="E52" s="66"/>
      <c r="F52" s="86"/>
      <c r="G52" s="68">
        <f t="shared" si="2"/>
        <v>0</v>
      </c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2.75" customHeight="1" x14ac:dyDescent="0.25">
      <c r="A53" s="82">
        <v>3</v>
      </c>
      <c r="B53" s="83"/>
      <c r="C53" s="84" t="s">
        <v>42</v>
      </c>
      <c r="D53" s="85" t="s">
        <v>89</v>
      </c>
      <c r="E53" s="66"/>
      <c r="F53" s="86"/>
      <c r="G53" s="68">
        <f t="shared" si="2"/>
        <v>0</v>
      </c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2.75" customHeight="1" x14ac:dyDescent="0.25">
      <c r="A54" s="82">
        <v>4</v>
      </c>
      <c r="B54" s="83"/>
      <c r="C54" s="84" t="s">
        <v>64</v>
      </c>
      <c r="D54" s="85" t="s">
        <v>91</v>
      </c>
      <c r="E54" s="66"/>
      <c r="F54" s="86"/>
      <c r="G54" s="68">
        <f t="shared" si="2"/>
        <v>0</v>
      </c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2.75" customHeight="1" x14ac:dyDescent="0.25">
      <c r="A55" s="82">
        <v>5</v>
      </c>
      <c r="B55" s="83"/>
      <c r="C55" s="84" t="s">
        <v>50</v>
      </c>
      <c r="D55" s="85" t="s">
        <v>93</v>
      </c>
      <c r="E55" s="66"/>
      <c r="F55" s="86"/>
      <c r="G55" s="68">
        <f t="shared" si="2"/>
        <v>0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2.75" customHeight="1" x14ac:dyDescent="0.25">
      <c r="A56" s="82">
        <v>6</v>
      </c>
      <c r="B56" s="83"/>
      <c r="C56" s="84" t="s">
        <v>50</v>
      </c>
      <c r="D56" s="85" t="s">
        <v>94</v>
      </c>
      <c r="E56" s="66"/>
      <c r="F56" s="86"/>
      <c r="G56" s="68">
        <f t="shared" si="2"/>
        <v>0</v>
      </c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2.75" customHeight="1" x14ac:dyDescent="0.25">
      <c r="A57" s="82">
        <v>7</v>
      </c>
      <c r="B57" s="63"/>
      <c r="C57" s="64" t="s">
        <v>50</v>
      </c>
      <c r="D57" s="65" t="s">
        <v>51</v>
      </c>
      <c r="E57" s="66"/>
      <c r="F57" s="67"/>
      <c r="G57" s="68">
        <f t="shared" si="2"/>
        <v>0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2.75" customHeight="1" x14ac:dyDescent="0.25">
      <c r="A58" s="69"/>
      <c r="B58" s="70"/>
      <c r="C58" s="71"/>
      <c r="D58" s="72" t="s">
        <v>52</v>
      </c>
      <c r="E58" s="73">
        <v>1</v>
      </c>
      <c r="F58" s="73">
        <f>SUM(G51:G57)</f>
        <v>0</v>
      </c>
      <c r="G58" s="74">
        <f t="shared" si="2"/>
        <v>0</v>
      </c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2.75" customHeight="1" x14ac:dyDescent="0.25">
      <c r="A59" s="75"/>
      <c r="B59" s="76"/>
      <c r="C59" s="77"/>
      <c r="D59" s="78"/>
      <c r="E59" s="79"/>
      <c r="F59" s="79"/>
      <c r="G59" s="80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2.75" customHeight="1" x14ac:dyDescent="0.25">
      <c r="A60" s="56" t="s">
        <v>96</v>
      </c>
      <c r="B60" s="57"/>
      <c r="C60" s="58" t="s">
        <v>97</v>
      </c>
      <c r="D60" s="59" t="s">
        <v>98</v>
      </c>
      <c r="E60" s="60"/>
      <c r="F60" s="60"/>
      <c r="G60" s="61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2.75" customHeight="1" x14ac:dyDescent="0.25">
      <c r="A61" s="82">
        <v>1</v>
      </c>
      <c r="B61" s="83"/>
      <c r="C61" s="494" t="s">
        <v>67</v>
      </c>
      <c r="D61" s="85" t="s">
        <v>100</v>
      </c>
      <c r="E61" s="66"/>
      <c r="F61" s="86"/>
      <c r="G61" s="68">
        <f>F61*E61</f>
        <v>0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2.75" customHeight="1" x14ac:dyDescent="0.25">
      <c r="A62" s="82">
        <v>2</v>
      </c>
      <c r="B62" s="83"/>
      <c r="C62" s="84" t="s">
        <v>50</v>
      </c>
      <c r="D62" s="85" t="s">
        <v>81</v>
      </c>
      <c r="E62" s="66"/>
      <c r="F62" s="86"/>
      <c r="G62" s="68">
        <f>F62*E62</f>
        <v>0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2.75" customHeight="1" x14ac:dyDescent="0.25">
      <c r="A63" s="82">
        <v>3</v>
      </c>
      <c r="B63" s="63"/>
      <c r="C63" s="64" t="s">
        <v>50</v>
      </c>
      <c r="D63" s="65" t="s">
        <v>51</v>
      </c>
      <c r="E63" s="66"/>
      <c r="F63" s="67"/>
      <c r="G63" s="68">
        <f>F63*E63</f>
        <v>0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2.75" customHeight="1" x14ac:dyDescent="0.25">
      <c r="A64" s="69"/>
      <c r="B64" s="70"/>
      <c r="C64" s="71"/>
      <c r="D64" s="72" t="s">
        <v>52</v>
      </c>
      <c r="E64" s="73">
        <v>1</v>
      </c>
      <c r="F64" s="73">
        <f>SUM(G61:G63)</f>
        <v>0</v>
      </c>
      <c r="G64" s="74">
        <f>F64*E64</f>
        <v>0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2.75" customHeight="1" x14ac:dyDescent="0.25">
      <c r="A65" s="75"/>
      <c r="B65" s="76"/>
      <c r="C65" s="77"/>
      <c r="D65" s="78"/>
      <c r="E65" s="79"/>
      <c r="F65" s="79"/>
      <c r="G65" s="80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2.75" customHeight="1" x14ac:dyDescent="0.25">
      <c r="A66" s="56" t="s">
        <v>103</v>
      </c>
      <c r="B66" s="57"/>
      <c r="C66" s="58" t="s">
        <v>48</v>
      </c>
      <c r="D66" s="59" t="s">
        <v>104</v>
      </c>
      <c r="E66" s="60"/>
      <c r="F66" s="60"/>
      <c r="G66" s="61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2.75" customHeight="1" x14ac:dyDescent="0.25">
      <c r="A67" s="82">
        <v>1</v>
      </c>
      <c r="B67" s="83"/>
      <c r="C67" s="84" t="s">
        <v>97</v>
      </c>
      <c r="D67" s="85" t="s">
        <v>105</v>
      </c>
      <c r="E67" s="66"/>
      <c r="F67" s="86"/>
      <c r="G67" s="68">
        <f>F67*E67</f>
        <v>0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2.75" customHeight="1" x14ac:dyDescent="0.25">
      <c r="A68" s="82">
        <v>2</v>
      </c>
      <c r="B68" s="83"/>
      <c r="C68" s="84" t="s">
        <v>97</v>
      </c>
      <c r="D68" s="85" t="s">
        <v>106</v>
      </c>
      <c r="E68" s="66"/>
      <c r="F68" s="86"/>
      <c r="G68" s="68">
        <f>F68*E68</f>
        <v>0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2.75" customHeight="1" x14ac:dyDescent="0.25">
      <c r="A69" s="82">
        <v>3</v>
      </c>
      <c r="B69" s="83"/>
      <c r="C69" s="84" t="s">
        <v>50</v>
      </c>
      <c r="D69" s="85" t="s">
        <v>107</v>
      </c>
      <c r="E69" s="66"/>
      <c r="F69" s="86"/>
      <c r="G69" s="68">
        <f>F69*E69</f>
        <v>0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2.75" customHeight="1" x14ac:dyDescent="0.25">
      <c r="A70" s="82">
        <v>4</v>
      </c>
      <c r="B70" s="63"/>
      <c r="C70" s="64" t="s">
        <v>50</v>
      </c>
      <c r="D70" s="65" t="s">
        <v>51</v>
      </c>
      <c r="E70" s="66"/>
      <c r="F70" s="67"/>
      <c r="G70" s="68">
        <f>F70*E70</f>
        <v>0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2.75" customHeight="1" x14ac:dyDescent="0.25">
      <c r="A71" s="69"/>
      <c r="B71" s="70"/>
      <c r="C71" s="71"/>
      <c r="D71" s="72" t="s">
        <v>52</v>
      </c>
      <c r="E71" s="73">
        <v>1</v>
      </c>
      <c r="F71" s="73">
        <f>SUM(G67:G70)</f>
        <v>0</v>
      </c>
      <c r="G71" s="74">
        <f>F71*E71</f>
        <v>0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2.75" customHeight="1" x14ac:dyDescent="0.25">
      <c r="A72" s="75"/>
      <c r="B72" s="76"/>
      <c r="C72" s="77"/>
      <c r="D72" s="78"/>
      <c r="E72" s="79"/>
      <c r="F72" s="79"/>
      <c r="G72" s="80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2.75" customHeight="1" x14ac:dyDescent="0.25">
      <c r="A73" s="56" t="s">
        <v>109</v>
      </c>
      <c r="B73" s="57"/>
      <c r="C73" s="58" t="s">
        <v>48</v>
      </c>
      <c r="D73" s="59" t="s">
        <v>110</v>
      </c>
      <c r="E73" s="60"/>
      <c r="F73" s="60"/>
      <c r="G73" s="61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2.75" customHeight="1" x14ac:dyDescent="0.25">
      <c r="A74" s="82">
        <v>1</v>
      </c>
      <c r="B74" s="83"/>
      <c r="C74" s="84" t="s">
        <v>64</v>
      </c>
      <c r="D74" s="85" t="s">
        <v>111</v>
      </c>
      <c r="E74" s="66"/>
      <c r="F74" s="86"/>
      <c r="G74" s="68">
        <f>E74*F74</f>
        <v>0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2.75" customHeight="1" x14ac:dyDescent="0.25">
      <c r="A75" s="82">
        <v>2</v>
      </c>
      <c r="B75" s="83"/>
      <c r="C75" s="84" t="s">
        <v>50</v>
      </c>
      <c r="D75" s="85" t="s">
        <v>81</v>
      </c>
      <c r="E75" s="66"/>
      <c r="F75" s="86"/>
      <c r="G75" s="68">
        <f>F75*E75</f>
        <v>0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2.75" customHeight="1" x14ac:dyDescent="0.25">
      <c r="A76" s="82">
        <v>3</v>
      </c>
      <c r="B76" s="63"/>
      <c r="C76" s="64" t="s">
        <v>50</v>
      </c>
      <c r="D76" s="65" t="s">
        <v>51</v>
      </c>
      <c r="E76" s="66"/>
      <c r="F76" s="67"/>
      <c r="G76" s="68">
        <f>F76*E76</f>
        <v>0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2.75" customHeight="1" x14ac:dyDescent="0.25">
      <c r="A77" s="69"/>
      <c r="B77" s="70"/>
      <c r="C77" s="71"/>
      <c r="D77" s="72" t="s">
        <v>52</v>
      </c>
      <c r="E77" s="73">
        <v>1</v>
      </c>
      <c r="F77" s="73">
        <f>SUM(G74:G76)</f>
        <v>0</v>
      </c>
      <c r="G77" s="74">
        <f>F77*E77</f>
        <v>0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2.75" customHeight="1" x14ac:dyDescent="0.25">
      <c r="A78" s="75"/>
      <c r="B78" s="76"/>
      <c r="C78" s="77"/>
      <c r="D78" s="78"/>
      <c r="E78" s="79"/>
      <c r="F78" s="79"/>
      <c r="G78" s="80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2.75" customHeight="1" x14ac:dyDescent="0.25">
      <c r="A79" s="56" t="s">
        <v>113</v>
      </c>
      <c r="B79" s="57"/>
      <c r="C79" s="58" t="s">
        <v>48</v>
      </c>
      <c r="D79" s="59" t="s">
        <v>114</v>
      </c>
      <c r="E79" s="60"/>
      <c r="F79" s="60"/>
      <c r="G79" s="61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2.75" customHeight="1" x14ac:dyDescent="0.25">
      <c r="A80" s="82">
        <v>1</v>
      </c>
      <c r="B80" s="83"/>
      <c r="C80" s="84" t="s">
        <v>48</v>
      </c>
      <c r="D80" s="85" t="s">
        <v>116</v>
      </c>
      <c r="E80" s="66"/>
      <c r="F80" s="86"/>
      <c r="G80" s="68">
        <f>E80*F80</f>
        <v>0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2.75" customHeight="1" x14ac:dyDescent="0.25">
      <c r="A81" s="82">
        <v>2</v>
      </c>
      <c r="B81" s="83"/>
      <c r="C81" s="84" t="s">
        <v>64</v>
      </c>
      <c r="D81" s="85" t="s">
        <v>117</v>
      </c>
      <c r="E81" s="66"/>
      <c r="F81" s="86"/>
      <c r="G81" s="68">
        <f>E81*F81</f>
        <v>0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2.75" customHeight="1" x14ac:dyDescent="0.25">
      <c r="A82" s="82">
        <v>3</v>
      </c>
      <c r="B82" s="83"/>
      <c r="C82" s="84" t="s">
        <v>64</v>
      </c>
      <c r="D82" s="85" t="s">
        <v>120</v>
      </c>
      <c r="E82" s="66"/>
      <c r="F82" s="86"/>
      <c r="G82" s="68">
        <f>E82*F82</f>
        <v>0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2.75" customHeight="1" x14ac:dyDescent="0.25">
      <c r="A83" s="82">
        <v>4</v>
      </c>
      <c r="B83" s="83"/>
      <c r="C83" s="84" t="s">
        <v>50</v>
      </c>
      <c r="D83" s="85" t="s">
        <v>121</v>
      </c>
      <c r="E83" s="66"/>
      <c r="F83" s="86"/>
      <c r="G83" s="68">
        <f>E83*F83</f>
        <v>0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2.75" customHeight="1" x14ac:dyDescent="0.25">
      <c r="A84" s="82">
        <v>5</v>
      </c>
      <c r="B84" s="63"/>
      <c r="C84" s="64" t="s">
        <v>50</v>
      </c>
      <c r="D84" s="65" t="s">
        <v>51</v>
      </c>
      <c r="E84" s="66"/>
      <c r="F84" s="67"/>
      <c r="G84" s="68">
        <f>E84*F84</f>
        <v>0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2.75" customHeight="1" x14ac:dyDescent="0.25">
      <c r="A85" s="69"/>
      <c r="B85" s="70"/>
      <c r="C85" s="71"/>
      <c r="D85" s="72" t="s">
        <v>52</v>
      </c>
      <c r="E85" s="73">
        <v>1</v>
      </c>
      <c r="F85" s="73">
        <f>SUM(G80:G84)</f>
        <v>0</v>
      </c>
      <c r="G85" s="74">
        <f>F85*E85</f>
        <v>0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2.75" customHeight="1" x14ac:dyDescent="0.25">
      <c r="A86" s="75"/>
      <c r="B86" s="76"/>
      <c r="C86" s="77"/>
      <c r="D86" s="78"/>
      <c r="E86" s="79"/>
      <c r="F86" s="79"/>
      <c r="G86" s="80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2.75" customHeight="1" x14ac:dyDescent="0.25">
      <c r="A87" s="56" t="s">
        <v>123</v>
      </c>
      <c r="B87" s="57"/>
      <c r="C87" s="58" t="s">
        <v>48</v>
      </c>
      <c r="D87" s="59" t="s">
        <v>125</v>
      </c>
      <c r="E87" s="60"/>
      <c r="F87" s="60"/>
      <c r="G87" s="61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2.75" customHeight="1" x14ac:dyDescent="0.25">
      <c r="A88" s="82">
        <v>1</v>
      </c>
      <c r="B88" s="83"/>
      <c r="C88" s="84" t="s">
        <v>48</v>
      </c>
      <c r="D88" s="85" t="s">
        <v>126</v>
      </c>
      <c r="E88" s="66"/>
      <c r="F88" s="86"/>
      <c r="G88" s="68">
        <f>E88*F88</f>
        <v>0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2.75" customHeight="1" x14ac:dyDescent="0.25">
      <c r="A89" s="82">
        <v>2</v>
      </c>
      <c r="B89" s="83"/>
      <c r="C89" s="84" t="s">
        <v>64</v>
      </c>
      <c r="D89" s="85" t="s">
        <v>127</v>
      </c>
      <c r="E89" s="66"/>
      <c r="F89" s="86"/>
      <c r="G89" s="68">
        <f>E89*F89</f>
        <v>0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2.75" customHeight="1" x14ac:dyDescent="0.25">
      <c r="A90" s="82">
        <v>3</v>
      </c>
      <c r="B90" s="83"/>
      <c r="C90" s="84" t="s">
        <v>64</v>
      </c>
      <c r="D90" s="85" t="s">
        <v>120</v>
      </c>
      <c r="E90" s="66"/>
      <c r="F90" s="86"/>
      <c r="G90" s="68">
        <f>E90*F90</f>
        <v>0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2.75" customHeight="1" x14ac:dyDescent="0.25">
      <c r="A91" s="82">
        <v>4</v>
      </c>
      <c r="B91" s="83"/>
      <c r="C91" s="84" t="s">
        <v>50</v>
      </c>
      <c r="D91" s="85" t="s">
        <v>129</v>
      </c>
      <c r="E91" s="66"/>
      <c r="F91" s="86"/>
      <c r="G91" s="68">
        <f>E91*F91</f>
        <v>0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2.75" customHeight="1" x14ac:dyDescent="0.25">
      <c r="A92" s="82">
        <v>5</v>
      </c>
      <c r="B92" s="63"/>
      <c r="C92" s="64" t="s">
        <v>50</v>
      </c>
      <c r="D92" s="65" t="s">
        <v>51</v>
      </c>
      <c r="E92" s="66"/>
      <c r="F92" s="67"/>
      <c r="G92" s="68">
        <f>E92*F92</f>
        <v>0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2.75" customHeight="1" x14ac:dyDescent="0.25">
      <c r="A93" s="69"/>
      <c r="B93" s="70"/>
      <c r="C93" s="71"/>
      <c r="D93" s="72" t="s">
        <v>52</v>
      </c>
      <c r="E93" s="73">
        <v>1</v>
      </c>
      <c r="F93" s="73">
        <f>SUM(G88:G92)</f>
        <v>0</v>
      </c>
      <c r="G93" s="74">
        <f>F93*E93</f>
        <v>0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2.75" customHeight="1" x14ac:dyDescent="0.25">
      <c r="A94" s="75"/>
      <c r="B94" s="76"/>
      <c r="C94" s="77"/>
      <c r="D94" s="78"/>
      <c r="E94" s="79"/>
      <c r="F94" s="79"/>
      <c r="G94" s="80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2.75" customHeight="1" x14ac:dyDescent="0.25">
      <c r="A95" s="56" t="s">
        <v>132</v>
      </c>
      <c r="B95" s="57"/>
      <c r="C95" s="58" t="s">
        <v>48</v>
      </c>
      <c r="D95" s="59" t="s">
        <v>133</v>
      </c>
      <c r="E95" s="60"/>
      <c r="F95" s="60"/>
      <c r="G95" s="61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2.75" customHeight="1" x14ac:dyDescent="0.25">
      <c r="A96" s="82">
        <v>1</v>
      </c>
      <c r="B96" s="83"/>
      <c r="C96" s="84" t="s">
        <v>48</v>
      </c>
      <c r="D96" s="85" t="s">
        <v>126</v>
      </c>
      <c r="E96" s="66"/>
      <c r="F96" s="86"/>
      <c r="G96" s="68">
        <f>E96*F96</f>
        <v>0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2.75" customHeight="1" x14ac:dyDescent="0.25">
      <c r="A97" s="82">
        <v>2</v>
      </c>
      <c r="B97" s="83"/>
      <c r="C97" s="84" t="s">
        <v>64</v>
      </c>
      <c r="D97" s="85" t="s">
        <v>127</v>
      </c>
      <c r="E97" s="66"/>
      <c r="F97" s="86"/>
      <c r="G97" s="68">
        <f>E97*F97</f>
        <v>0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2.75" customHeight="1" x14ac:dyDescent="0.25">
      <c r="A98" s="82">
        <v>3</v>
      </c>
      <c r="B98" s="83"/>
      <c r="C98" s="84" t="s">
        <v>64</v>
      </c>
      <c r="D98" s="85" t="s">
        <v>120</v>
      </c>
      <c r="E98" s="66"/>
      <c r="F98" s="86"/>
      <c r="G98" s="68">
        <f>E98*F98</f>
        <v>0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2.75" customHeight="1" x14ac:dyDescent="0.25">
      <c r="A99" s="82">
        <v>4</v>
      </c>
      <c r="B99" s="83"/>
      <c r="C99" s="84" t="s">
        <v>50</v>
      </c>
      <c r="D99" s="85" t="s">
        <v>129</v>
      </c>
      <c r="E99" s="66"/>
      <c r="F99" s="86"/>
      <c r="G99" s="68">
        <f>E99*F99</f>
        <v>0</v>
      </c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2.75" customHeight="1" x14ac:dyDescent="0.25">
      <c r="A100" s="82">
        <v>5</v>
      </c>
      <c r="B100" s="63"/>
      <c r="C100" s="64" t="s">
        <v>50</v>
      </c>
      <c r="D100" s="65" t="s">
        <v>51</v>
      </c>
      <c r="E100" s="66"/>
      <c r="F100" s="67"/>
      <c r="G100" s="68">
        <f>E100*F100</f>
        <v>0</v>
      </c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2.75" customHeight="1" x14ac:dyDescent="0.25">
      <c r="A101" s="69"/>
      <c r="B101" s="70"/>
      <c r="C101" s="71"/>
      <c r="D101" s="72" t="s">
        <v>52</v>
      </c>
      <c r="E101" s="73">
        <v>1</v>
      </c>
      <c r="F101" s="73">
        <f>SUM(G96:G100)</f>
        <v>0</v>
      </c>
      <c r="G101" s="74">
        <f>F101*E101</f>
        <v>0</v>
      </c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2.75" customHeight="1" x14ac:dyDescent="0.25">
      <c r="A102" s="75"/>
      <c r="B102" s="76"/>
      <c r="C102" s="77"/>
      <c r="D102" s="78"/>
      <c r="E102" s="79"/>
      <c r="F102" s="79"/>
      <c r="G102" s="80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2.75" customHeight="1" x14ac:dyDescent="0.25">
      <c r="A103" s="56" t="s">
        <v>138</v>
      </c>
      <c r="B103" s="57"/>
      <c r="C103" s="58" t="s">
        <v>48</v>
      </c>
      <c r="D103" s="59" t="str">
        <f>Sintetico!D259</f>
        <v>RODAPÉ EM GRANITO PRETO SAO GABRIEL ALTURA 10CM POLIDO</v>
      </c>
      <c r="E103" s="60"/>
      <c r="F103" s="60"/>
      <c r="G103" s="61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2.75" customHeight="1" x14ac:dyDescent="0.25">
      <c r="A104" s="82">
        <v>1</v>
      </c>
      <c r="B104" s="83"/>
      <c r="C104" s="84" t="s">
        <v>48</v>
      </c>
      <c r="D104" s="85" t="s">
        <v>126</v>
      </c>
      <c r="E104" s="66"/>
      <c r="F104" s="86"/>
      <c r="G104" s="68">
        <f>E104*F104</f>
        <v>0</v>
      </c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2.75" customHeight="1" x14ac:dyDescent="0.25">
      <c r="A105" s="82">
        <v>2</v>
      </c>
      <c r="B105" s="83"/>
      <c r="C105" s="84" t="s">
        <v>64</v>
      </c>
      <c r="D105" s="85" t="s">
        <v>127</v>
      </c>
      <c r="E105" s="66"/>
      <c r="F105" s="86"/>
      <c r="G105" s="68">
        <f>E105*F105</f>
        <v>0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2.75" customHeight="1" x14ac:dyDescent="0.25">
      <c r="A106" s="82">
        <v>3</v>
      </c>
      <c r="B106" s="83"/>
      <c r="C106" s="84" t="s">
        <v>64</v>
      </c>
      <c r="D106" s="85" t="s">
        <v>120</v>
      </c>
      <c r="E106" s="66"/>
      <c r="F106" s="86"/>
      <c r="G106" s="68">
        <f>E106*F106</f>
        <v>0</v>
      </c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2.75" customHeight="1" x14ac:dyDescent="0.25">
      <c r="A107" s="82">
        <v>4</v>
      </c>
      <c r="B107" s="83"/>
      <c r="C107" s="84" t="s">
        <v>50</v>
      </c>
      <c r="D107" s="85" t="s">
        <v>129</v>
      </c>
      <c r="E107" s="66"/>
      <c r="F107" s="86"/>
      <c r="G107" s="68">
        <f>E107*F107</f>
        <v>0</v>
      </c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2.75" customHeight="1" x14ac:dyDescent="0.25">
      <c r="A108" s="82">
        <v>5</v>
      </c>
      <c r="B108" s="63"/>
      <c r="C108" s="64" t="s">
        <v>50</v>
      </c>
      <c r="D108" s="65" t="s">
        <v>51</v>
      </c>
      <c r="E108" s="66"/>
      <c r="F108" s="67"/>
      <c r="G108" s="68">
        <f>E108*F108</f>
        <v>0</v>
      </c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2.75" customHeight="1" x14ac:dyDescent="0.25">
      <c r="A109" s="69"/>
      <c r="B109" s="70"/>
      <c r="C109" s="71"/>
      <c r="D109" s="72" t="s">
        <v>52</v>
      </c>
      <c r="E109" s="73">
        <v>1</v>
      </c>
      <c r="F109" s="73">
        <f>SUM(G104:G108)</f>
        <v>0</v>
      </c>
      <c r="G109" s="74">
        <f>F109*E109</f>
        <v>0</v>
      </c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2.75" customHeight="1" x14ac:dyDescent="0.25">
      <c r="A110" s="75"/>
      <c r="B110" s="76"/>
      <c r="C110" s="77"/>
      <c r="D110" s="78"/>
      <c r="E110" s="79"/>
      <c r="F110" s="79"/>
      <c r="G110" s="80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2.75" customHeight="1" x14ac:dyDescent="0.25">
      <c r="A111" s="56" t="s">
        <v>147</v>
      </c>
      <c r="B111" s="57"/>
      <c r="C111" s="58" t="s">
        <v>48</v>
      </c>
      <c r="D111" s="59" t="s">
        <v>148</v>
      </c>
      <c r="E111" s="60"/>
      <c r="F111" s="60"/>
      <c r="G111" s="61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2.75" customHeight="1" x14ac:dyDescent="0.25">
      <c r="A112" s="82">
        <v>1</v>
      </c>
      <c r="B112" s="83"/>
      <c r="C112" s="84" t="s">
        <v>48</v>
      </c>
      <c r="D112" s="85" t="s">
        <v>126</v>
      </c>
      <c r="E112" s="66"/>
      <c r="F112" s="86"/>
      <c r="G112" s="68">
        <f>E112*F112</f>
        <v>0</v>
      </c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2.75" customHeight="1" x14ac:dyDescent="0.25">
      <c r="A113" s="82">
        <v>2</v>
      </c>
      <c r="B113" s="83"/>
      <c r="C113" s="84" t="s">
        <v>64</v>
      </c>
      <c r="D113" s="85" t="s">
        <v>120</v>
      </c>
      <c r="E113" s="66"/>
      <c r="F113" s="86"/>
      <c r="G113" s="68">
        <f>E113*F113</f>
        <v>0</v>
      </c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2.75" customHeight="1" x14ac:dyDescent="0.25">
      <c r="A114" s="82">
        <v>3</v>
      </c>
      <c r="B114" s="83"/>
      <c r="C114" s="84" t="s">
        <v>50</v>
      </c>
      <c r="D114" s="85" t="s">
        <v>129</v>
      </c>
      <c r="E114" s="66"/>
      <c r="F114" s="86"/>
      <c r="G114" s="68">
        <f>E114*F114</f>
        <v>0</v>
      </c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2.75" customHeight="1" x14ac:dyDescent="0.25">
      <c r="A115" s="82">
        <v>4</v>
      </c>
      <c r="B115" s="63"/>
      <c r="C115" s="64" t="s">
        <v>50</v>
      </c>
      <c r="D115" s="65" t="s">
        <v>51</v>
      </c>
      <c r="E115" s="66"/>
      <c r="F115" s="67"/>
      <c r="G115" s="68">
        <f>E115*F115</f>
        <v>0</v>
      </c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2.75" customHeight="1" x14ac:dyDescent="0.25">
      <c r="A116" s="69"/>
      <c r="B116" s="70"/>
      <c r="C116" s="71"/>
      <c r="D116" s="72" t="s">
        <v>52</v>
      </c>
      <c r="E116" s="73">
        <v>1</v>
      </c>
      <c r="F116" s="73">
        <f>SUM(G112:G115)</f>
        <v>0</v>
      </c>
      <c r="G116" s="74">
        <f>F116*E116</f>
        <v>0</v>
      </c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2.75" customHeight="1" x14ac:dyDescent="0.25">
      <c r="A117" s="75"/>
      <c r="B117" s="76"/>
      <c r="C117" s="77"/>
      <c r="D117" s="78"/>
      <c r="E117" s="79"/>
      <c r="F117" s="79"/>
      <c r="G117" s="80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2.75" customHeight="1" x14ac:dyDescent="0.25">
      <c r="A118" s="56" t="s">
        <v>149</v>
      </c>
      <c r="B118" s="57"/>
      <c r="C118" s="58" t="s">
        <v>48</v>
      </c>
      <c r="D118" s="59" t="s">
        <v>150</v>
      </c>
      <c r="E118" s="60"/>
      <c r="F118" s="60"/>
      <c r="G118" s="61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2.75" customHeight="1" x14ac:dyDescent="0.25">
      <c r="A119" s="82">
        <v>1</v>
      </c>
      <c r="B119" s="83"/>
      <c r="C119" s="84" t="s">
        <v>48</v>
      </c>
      <c r="D119" s="85" t="s">
        <v>151</v>
      </c>
      <c r="E119" s="66"/>
      <c r="F119" s="86"/>
      <c r="G119" s="68">
        <f>E119*F119</f>
        <v>0</v>
      </c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2.75" customHeight="1" x14ac:dyDescent="0.25">
      <c r="A120" s="82">
        <v>2</v>
      </c>
      <c r="B120" s="83"/>
      <c r="C120" s="84" t="s">
        <v>48</v>
      </c>
      <c r="D120" s="85" t="s">
        <v>153</v>
      </c>
      <c r="E120" s="66"/>
      <c r="F120" s="86"/>
      <c r="G120" s="68">
        <f>F120*E120</f>
        <v>0</v>
      </c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2.75" customHeight="1" x14ac:dyDescent="0.25">
      <c r="A121" s="82">
        <v>3</v>
      </c>
      <c r="B121" s="83"/>
      <c r="C121" s="84" t="s">
        <v>56</v>
      </c>
      <c r="D121" s="85" t="s">
        <v>154</v>
      </c>
      <c r="E121" s="66"/>
      <c r="F121" s="86"/>
      <c r="G121" s="68">
        <f>F121*E121</f>
        <v>0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2.75" customHeight="1" x14ac:dyDescent="0.25">
      <c r="A122" s="82">
        <v>4</v>
      </c>
      <c r="B122" s="83"/>
      <c r="C122" s="84" t="s">
        <v>97</v>
      </c>
      <c r="D122" s="85" t="s">
        <v>156</v>
      </c>
      <c r="E122" s="66"/>
      <c r="F122" s="86"/>
      <c r="G122" s="68">
        <f>F122*E122</f>
        <v>0</v>
      </c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2.75" customHeight="1" x14ac:dyDescent="0.25">
      <c r="A123" s="82">
        <v>5</v>
      </c>
      <c r="B123" s="83"/>
      <c r="C123" s="84" t="s">
        <v>50</v>
      </c>
      <c r="D123" s="85" t="s">
        <v>93</v>
      </c>
      <c r="E123" s="66"/>
      <c r="F123" s="86"/>
      <c r="G123" s="68">
        <f>E123*F123</f>
        <v>0</v>
      </c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2.75" customHeight="1" x14ac:dyDescent="0.25">
      <c r="A124" s="82">
        <v>6</v>
      </c>
      <c r="B124" s="83"/>
      <c r="C124" s="84" t="s">
        <v>50</v>
      </c>
      <c r="D124" s="85" t="s">
        <v>107</v>
      </c>
      <c r="E124" s="66"/>
      <c r="F124" s="86"/>
      <c r="G124" s="68">
        <f>F124*E124</f>
        <v>0</v>
      </c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2.75" customHeight="1" x14ac:dyDescent="0.25">
      <c r="A125" s="82">
        <v>7</v>
      </c>
      <c r="B125" s="83"/>
      <c r="C125" s="64" t="s">
        <v>50</v>
      </c>
      <c r="D125" s="85" t="s">
        <v>158</v>
      </c>
      <c r="E125" s="66"/>
      <c r="F125" s="86"/>
      <c r="G125" s="68">
        <f>E125*F125</f>
        <v>0</v>
      </c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2.75" customHeight="1" x14ac:dyDescent="0.25">
      <c r="A126" s="69"/>
      <c r="B126" s="70"/>
      <c r="C126" s="71"/>
      <c r="D126" s="72" t="s">
        <v>52</v>
      </c>
      <c r="E126" s="73">
        <v>1</v>
      </c>
      <c r="F126" s="73">
        <f>SUM(G119:G125)</f>
        <v>0</v>
      </c>
      <c r="G126" s="74">
        <f>F126*E126</f>
        <v>0</v>
      </c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2.75" customHeight="1" x14ac:dyDescent="0.25">
      <c r="A127" s="75"/>
      <c r="B127" s="76"/>
      <c r="C127" s="77"/>
      <c r="D127" s="78"/>
      <c r="E127" s="79"/>
      <c r="F127" s="79"/>
      <c r="G127" s="80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2.75" customHeight="1" x14ac:dyDescent="0.25">
      <c r="A128" s="56" t="s">
        <v>161</v>
      </c>
      <c r="B128" s="57"/>
      <c r="C128" s="58" t="s">
        <v>42</v>
      </c>
      <c r="D128" s="59" t="s">
        <v>162</v>
      </c>
      <c r="E128" s="60"/>
      <c r="F128" s="60"/>
      <c r="G128" s="61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2.75" customHeight="1" x14ac:dyDescent="0.25">
      <c r="A129" s="82">
        <v>1</v>
      </c>
      <c r="B129" s="83"/>
      <c r="C129" s="84" t="s">
        <v>48</v>
      </c>
      <c r="D129" s="85" t="s">
        <v>164</v>
      </c>
      <c r="E129" s="66"/>
      <c r="F129" s="86"/>
      <c r="G129" s="68">
        <f>E129*F129</f>
        <v>0</v>
      </c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2.75" customHeight="1" x14ac:dyDescent="0.25">
      <c r="A130" s="82">
        <v>2</v>
      </c>
      <c r="B130" s="83"/>
      <c r="C130" s="84" t="s">
        <v>48</v>
      </c>
      <c r="D130" s="85" t="s">
        <v>153</v>
      </c>
      <c r="E130" s="66"/>
      <c r="F130" s="86"/>
      <c r="G130" s="68">
        <f>F130*E130</f>
        <v>0</v>
      </c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2.75" customHeight="1" x14ac:dyDescent="0.25">
      <c r="A131" s="82">
        <v>3</v>
      </c>
      <c r="B131" s="83"/>
      <c r="C131" s="84" t="s">
        <v>56</v>
      </c>
      <c r="D131" s="85" t="s">
        <v>154</v>
      </c>
      <c r="E131" s="66"/>
      <c r="F131" s="86"/>
      <c r="G131" s="68">
        <f>F131*E131</f>
        <v>0</v>
      </c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2.75" customHeight="1" x14ac:dyDescent="0.25">
      <c r="A132" s="82">
        <v>4</v>
      </c>
      <c r="B132" s="83"/>
      <c r="C132" s="84" t="s">
        <v>97</v>
      </c>
      <c r="D132" s="85" t="s">
        <v>156</v>
      </c>
      <c r="E132" s="66"/>
      <c r="F132" s="86"/>
      <c r="G132" s="68">
        <f>F132*E132</f>
        <v>0</v>
      </c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2.75" customHeight="1" x14ac:dyDescent="0.25">
      <c r="A133" s="82">
        <v>5</v>
      </c>
      <c r="B133" s="83"/>
      <c r="C133" s="84" t="s">
        <v>50</v>
      </c>
      <c r="D133" s="85" t="s">
        <v>93</v>
      </c>
      <c r="E133" s="66"/>
      <c r="F133" s="86"/>
      <c r="G133" s="68">
        <f>E133*F133</f>
        <v>0</v>
      </c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2.75" customHeight="1" x14ac:dyDescent="0.25">
      <c r="A134" s="82">
        <v>6</v>
      </c>
      <c r="B134" s="83"/>
      <c r="C134" s="84" t="s">
        <v>50</v>
      </c>
      <c r="D134" s="85" t="s">
        <v>107</v>
      </c>
      <c r="E134" s="66"/>
      <c r="F134" s="86"/>
      <c r="G134" s="68">
        <f>F134*E134</f>
        <v>0</v>
      </c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2.75" customHeight="1" x14ac:dyDescent="0.25">
      <c r="A135" s="82"/>
      <c r="B135" s="83"/>
      <c r="C135" s="64" t="s">
        <v>50</v>
      </c>
      <c r="D135" s="85" t="s">
        <v>158</v>
      </c>
      <c r="E135" s="66"/>
      <c r="F135" s="86"/>
      <c r="G135" s="68">
        <f>E135*F135</f>
        <v>0</v>
      </c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2.75" customHeight="1" x14ac:dyDescent="0.25">
      <c r="A136" s="69"/>
      <c r="B136" s="70"/>
      <c r="C136" s="71"/>
      <c r="D136" s="72" t="s">
        <v>52</v>
      </c>
      <c r="E136" s="73">
        <v>1</v>
      </c>
      <c r="F136" s="73">
        <f>SUM(G129:G135)</f>
        <v>0</v>
      </c>
      <c r="G136" s="74">
        <f>F136*E136</f>
        <v>0</v>
      </c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2.75" customHeight="1" x14ac:dyDescent="0.25">
      <c r="A137" s="75"/>
      <c r="B137" s="76"/>
      <c r="C137" s="77"/>
      <c r="D137" s="78"/>
      <c r="E137" s="79"/>
      <c r="F137" s="79"/>
      <c r="G137" s="80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2.75" customHeight="1" x14ac:dyDescent="0.25">
      <c r="A138" s="56" t="s">
        <v>172</v>
      </c>
      <c r="B138" s="57"/>
      <c r="C138" s="58" t="s">
        <v>42</v>
      </c>
      <c r="D138" s="59" t="s">
        <v>173</v>
      </c>
      <c r="E138" s="60"/>
      <c r="F138" s="60"/>
      <c r="G138" s="61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2.75" customHeight="1" x14ac:dyDescent="0.25">
      <c r="A139" s="82">
        <v>1</v>
      </c>
      <c r="B139" s="83"/>
      <c r="C139" s="84" t="s">
        <v>174</v>
      </c>
      <c r="D139" s="85" t="s">
        <v>175</v>
      </c>
      <c r="E139" s="66"/>
      <c r="F139" s="86"/>
      <c r="G139" s="68">
        <f>F139*E139</f>
        <v>0</v>
      </c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2.75" customHeight="1" x14ac:dyDescent="0.25">
      <c r="A140" s="82">
        <v>2</v>
      </c>
      <c r="B140" s="83"/>
      <c r="C140" s="84" t="s">
        <v>48</v>
      </c>
      <c r="D140" s="85" t="s">
        <v>177</v>
      </c>
      <c r="E140" s="66"/>
      <c r="F140" s="86"/>
      <c r="G140" s="68">
        <f>F140*E140</f>
        <v>0</v>
      </c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2.75" customHeight="1" x14ac:dyDescent="0.25">
      <c r="A141" s="82"/>
      <c r="B141" s="83"/>
      <c r="C141" s="84" t="s">
        <v>97</v>
      </c>
      <c r="D141" s="85" t="s">
        <v>180</v>
      </c>
      <c r="E141" s="66"/>
      <c r="F141" s="86"/>
      <c r="G141" s="68">
        <f>F141*E141</f>
        <v>0</v>
      </c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2.75" customHeight="1" x14ac:dyDescent="0.25">
      <c r="A142" s="82">
        <v>3</v>
      </c>
      <c r="B142" s="83"/>
      <c r="C142" s="84" t="s">
        <v>64</v>
      </c>
      <c r="D142" s="85" t="s">
        <v>91</v>
      </c>
      <c r="E142" s="66"/>
      <c r="F142" s="86"/>
      <c r="G142" s="68">
        <f>F142*E142</f>
        <v>0</v>
      </c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2.75" customHeight="1" x14ac:dyDescent="0.25">
      <c r="A143" s="82">
        <v>4</v>
      </c>
      <c r="B143" s="83"/>
      <c r="C143" s="84" t="s">
        <v>50</v>
      </c>
      <c r="D143" s="85" t="s">
        <v>181</v>
      </c>
      <c r="E143" s="66"/>
      <c r="F143" s="86"/>
      <c r="G143" s="68">
        <f>F143*E143</f>
        <v>0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2.75" customHeight="1" x14ac:dyDescent="0.25">
      <c r="A144" s="82">
        <v>5</v>
      </c>
      <c r="B144" s="63"/>
      <c r="C144" s="64" t="s">
        <v>50</v>
      </c>
      <c r="D144" s="65" t="s">
        <v>51</v>
      </c>
      <c r="E144" s="66"/>
      <c r="F144" s="67"/>
      <c r="G144" s="68">
        <f>E144*F144</f>
        <v>0</v>
      </c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2.75" customHeight="1" x14ac:dyDescent="0.25">
      <c r="A145" s="69"/>
      <c r="B145" s="70"/>
      <c r="C145" s="71"/>
      <c r="D145" s="72" t="s">
        <v>52</v>
      </c>
      <c r="E145" s="73">
        <v>1</v>
      </c>
      <c r="F145" s="73">
        <f>SUM(G139:G144)</f>
        <v>0</v>
      </c>
      <c r="G145" s="74">
        <f>F145*E145</f>
        <v>0</v>
      </c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2.75" customHeight="1" x14ac:dyDescent="0.25">
      <c r="A146" s="75"/>
      <c r="B146" s="76"/>
      <c r="C146" s="77"/>
      <c r="D146" s="78"/>
      <c r="E146" s="79"/>
      <c r="F146" s="79"/>
      <c r="G146" s="80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2.75" customHeight="1" x14ac:dyDescent="0.25">
      <c r="A147" s="56" t="s">
        <v>183</v>
      </c>
      <c r="B147" s="57"/>
      <c r="C147" s="58" t="s">
        <v>42</v>
      </c>
      <c r="D147" s="59" t="s">
        <v>184</v>
      </c>
      <c r="E147" s="60"/>
      <c r="F147" s="60"/>
      <c r="G147" s="61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2.75" customHeight="1" x14ac:dyDescent="0.25">
      <c r="A148" s="82">
        <v>1</v>
      </c>
      <c r="B148" s="83"/>
      <c r="C148" s="84" t="s">
        <v>97</v>
      </c>
      <c r="D148" s="85" t="s">
        <v>185</v>
      </c>
      <c r="E148" s="66"/>
      <c r="F148" s="86"/>
      <c r="G148" s="68">
        <f>E148*F148</f>
        <v>0</v>
      </c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2.75" customHeight="1" x14ac:dyDescent="0.25">
      <c r="A149" s="82">
        <v>2</v>
      </c>
      <c r="B149" s="83"/>
      <c r="C149" s="84" t="s">
        <v>97</v>
      </c>
      <c r="D149" s="85" t="s">
        <v>186</v>
      </c>
      <c r="E149" s="66"/>
      <c r="F149" s="86"/>
      <c r="G149" s="68">
        <f>E149*F149</f>
        <v>0</v>
      </c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2.75" customHeight="1" x14ac:dyDescent="0.25">
      <c r="A150" s="82">
        <v>3</v>
      </c>
      <c r="B150" s="83"/>
      <c r="C150" s="84" t="s">
        <v>48</v>
      </c>
      <c r="D150" s="85" t="s">
        <v>187</v>
      </c>
      <c r="E150" s="66"/>
      <c r="F150" s="86"/>
      <c r="G150" s="68">
        <f t="shared" ref="G150:G156" si="3">F150*E150</f>
        <v>0</v>
      </c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2.75" customHeight="1" x14ac:dyDescent="0.25">
      <c r="A151" s="82">
        <v>4</v>
      </c>
      <c r="B151" s="83"/>
      <c r="C151" s="84" t="s">
        <v>56</v>
      </c>
      <c r="D151" s="85" t="s">
        <v>189</v>
      </c>
      <c r="E151" s="66"/>
      <c r="F151" s="86"/>
      <c r="G151" s="68">
        <f t="shared" si="3"/>
        <v>0</v>
      </c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2.75" customHeight="1" x14ac:dyDescent="0.25">
      <c r="A152" s="82">
        <v>5</v>
      </c>
      <c r="B152" s="83"/>
      <c r="C152" s="84" t="s">
        <v>97</v>
      </c>
      <c r="D152" s="85" t="s">
        <v>190</v>
      </c>
      <c r="E152" s="66"/>
      <c r="F152" s="86"/>
      <c r="G152" s="68">
        <f t="shared" si="3"/>
        <v>0</v>
      </c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2.75" customHeight="1" x14ac:dyDescent="0.25">
      <c r="A153" s="82">
        <v>6</v>
      </c>
      <c r="B153" s="83"/>
      <c r="C153" s="84" t="s">
        <v>48</v>
      </c>
      <c r="D153" s="85" t="s">
        <v>153</v>
      </c>
      <c r="E153" s="66"/>
      <c r="F153" s="86"/>
      <c r="G153" s="68">
        <f t="shared" si="3"/>
        <v>0</v>
      </c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2.75" customHeight="1" x14ac:dyDescent="0.25">
      <c r="A154" s="82">
        <v>7</v>
      </c>
      <c r="B154" s="83"/>
      <c r="C154" s="84" t="s">
        <v>48</v>
      </c>
      <c r="D154" s="85" t="s">
        <v>192</v>
      </c>
      <c r="E154" s="66"/>
      <c r="F154" s="86"/>
      <c r="G154" s="68">
        <f t="shared" si="3"/>
        <v>0</v>
      </c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2.75" customHeight="1" x14ac:dyDescent="0.25">
      <c r="A155" s="82">
        <v>8</v>
      </c>
      <c r="B155" s="83"/>
      <c r="C155" s="84" t="s">
        <v>64</v>
      </c>
      <c r="D155" s="85" t="s">
        <v>193</v>
      </c>
      <c r="E155" s="66"/>
      <c r="F155" s="86"/>
      <c r="G155" s="68">
        <f t="shared" si="3"/>
        <v>0</v>
      </c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2.75" customHeight="1" x14ac:dyDescent="0.25">
      <c r="A156" s="82">
        <v>6</v>
      </c>
      <c r="B156" s="83"/>
      <c r="C156" s="84" t="s">
        <v>64</v>
      </c>
      <c r="D156" s="85" t="s">
        <v>194</v>
      </c>
      <c r="E156" s="66"/>
      <c r="F156" s="86"/>
      <c r="G156" s="68">
        <f t="shared" si="3"/>
        <v>0</v>
      </c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2.75" customHeight="1" x14ac:dyDescent="0.25">
      <c r="A157" s="82">
        <v>10</v>
      </c>
      <c r="B157" s="83"/>
      <c r="C157" s="84" t="s">
        <v>50</v>
      </c>
      <c r="D157" s="85" t="s">
        <v>195</v>
      </c>
      <c r="E157" s="66"/>
      <c r="F157" s="86"/>
      <c r="G157" s="68">
        <f>E157*F157</f>
        <v>0</v>
      </c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2.75" customHeight="1" x14ac:dyDescent="0.25">
      <c r="A158" s="82">
        <v>11</v>
      </c>
      <c r="B158" s="83"/>
      <c r="C158" s="64" t="s">
        <v>50</v>
      </c>
      <c r="D158" s="85" t="s">
        <v>158</v>
      </c>
      <c r="E158" s="66"/>
      <c r="F158" s="86"/>
      <c r="G158" s="68">
        <f>E158*F158</f>
        <v>0</v>
      </c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5" customHeight="1" x14ac:dyDescent="0.25">
      <c r="A159" s="69"/>
      <c r="B159" s="70"/>
      <c r="C159" s="71"/>
      <c r="D159" s="72" t="s">
        <v>52</v>
      </c>
      <c r="E159" s="73">
        <v>1</v>
      </c>
      <c r="F159" s="73">
        <f>SUM(G148:G158)</f>
        <v>0</v>
      </c>
      <c r="G159" s="74">
        <f>F159*E159</f>
        <v>0</v>
      </c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2.75" customHeight="1" x14ac:dyDescent="0.25">
      <c r="A160" s="75"/>
      <c r="B160" s="76"/>
      <c r="C160" s="77"/>
      <c r="D160" s="78"/>
      <c r="E160" s="79"/>
      <c r="F160" s="79"/>
      <c r="G160" s="80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2.75" customHeight="1" x14ac:dyDescent="0.25">
      <c r="A161" s="56" t="s">
        <v>198</v>
      </c>
      <c r="B161" s="57"/>
      <c r="C161" s="58" t="s">
        <v>42</v>
      </c>
      <c r="D161" s="59" t="s">
        <v>199</v>
      </c>
      <c r="E161" s="60"/>
      <c r="F161" s="60"/>
      <c r="G161" s="61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2.75" customHeight="1" x14ac:dyDescent="0.25">
      <c r="A162" s="82">
        <v>1</v>
      </c>
      <c r="B162" s="83"/>
      <c r="C162" s="84" t="s">
        <v>48</v>
      </c>
      <c r="D162" s="85" t="s">
        <v>200</v>
      </c>
      <c r="E162" s="66"/>
      <c r="F162" s="86"/>
      <c r="G162" s="68">
        <f>E162*F162</f>
        <v>0</v>
      </c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2.75" customHeight="1" x14ac:dyDescent="0.25">
      <c r="A163" s="82">
        <v>2</v>
      </c>
      <c r="B163" s="83"/>
      <c r="C163" s="84" t="s">
        <v>48</v>
      </c>
      <c r="D163" s="85" t="s">
        <v>202</v>
      </c>
      <c r="E163" s="66"/>
      <c r="F163" s="86"/>
      <c r="G163" s="68">
        <f>F163*E163</f>
        <v>0</v>
      </c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2.75" customHeight="1" x14ac:dyDescent="0.25">
      <c r="A164" s="82">
        <v>3</v>
      </c>
      <c r="B164" s="83"/>
      <c r="C164" s="84" t="s">
        <v>48</v>
      </c>
      <c r="D164" s="85" t="s">
        <v>153</v>
      </c>
      <c r="E164" s="66"/>
      <c r="F164" s="86"/>
      <c r="G164" s="68">
        <f>F164*E164</f>
        <v>0</v>
      </c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2.75" customHeight="1" x14ac:dyDescent="0.25">
      <c r="A165" s="82">
        <v>4</v>
      </c>
      <c r="B165" s="83"/>
      <c r="C165" s="84" t="s">
        <v>56</v>
      </c>
      <c r="D165" s="85" t="s">
        <v>154</v>
      </c>
      <c r="E165" s="66"/>
      <c r="F165" s="86"/>
      <c r="G165" s="68">
        <f>F165*E165</f>
        <v>0</v>
      </c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2.75" customHeight="1" x14ac:dyDescent="0.25">
      <c r="A166" s="82">
        <v>5</v>
      </c>
      <c r="B166" s="83"/>
      <c r="C166" s="84" t="s">
        <v>97</v>
      </c>
      <c r="D166" s="85" t="s">
        <v>156</v>
      </c>
      <c r="E166" s="66"/>
      <c r="F166" s="86"/>
      <c r="G166" s="68">
        <f>F166*E166</f>
        <v>0</v>
      </c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2.75" customHeight="1" x14ac:dyDescent="0.25">
      <c r="A167" s="82">
        <v>6</v>
      </c>
      <c r="B167" s="83"/>
      <c r="C167" s="84" t="s">
        <v>64</v>
      </c>
      <c r="D167" s="85" t="s">
        <v>194</v>
      </c>
      <c r="E167" s="66"/>
      <c r="F167" s="86"/>
      <c r="G167" s="68">
        <f>F167*E167</f>
        <v>0</v>
      </c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2.75" customHeight="1" x14ac:dyDescent="0.25">
      <c r="A168" s="82">
        <v>7</v>
      </c>
      <c r="B168" s="83"/>
      <c r="C168" s="84" t="s">
        <v>50</v>
      </c>
      <c r="D168" s="85" t="s">
        <v>195</v>
      </c>
      <c r="E168" s="66"/>
      <c r="F168" s="86"/>
      <c r="G168" s="68">
        <f>E168*F168</f>
        <v>0</v>
      </c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2.75" customHeight="1" x14ac:dyDescent="0.25">
      <c r="A169" s="82">
        <v>8</v>
      </c>
      <c r="B169" s="83"/>
      <c r="C169" s="64" t="s">
        <v>50</v>
      </c>
      <c r="D169" s="85" t="s">
        <v>158</v>
      </c>
      <c r="E169" s="66"/>
      <c r="F169" s="86"/>
      <c r="G169" s="68">
        <f>E169*F169</f>
        <v>0</v>
      </c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2.75" customHeight="1" x14ac:dyDescent="0.25">
      <c r="A170" s="69"/>
      <c r="B170" s="70"/>
      <c r="C170" s="71"/>
      <c r="D170" s="72" t="s">
        <v>52</v>
      </c>
      <c r="E170" s="73">
        <v>1</v>
      </c>
      <c r="F170" s="73">
        <f>SUM(G162:G169)</f>
        <v>0</v>
      </c>
      <c r="G170" s="74">
        <f>SUM(G162:G169)</f>
        <v>0</v>
      </c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2.75" customHeight="1" x14ac:dyDescent="0.25">
      <c r="A171" s="191"/>
      <c r="B171" s="192"/>
      <c r="C171" s="192"/>
      <c r="D171" s="193"/>
      <c r="E171" s="195"/>
      <c r="F171" s="195"/>
      <c r="G171" s="196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2.75" customHeight="1" x14ac:dyDescent="0.25">
      <c r="A172" s="56" t="s">
        <v>205</v>
      </c>
      <c r="B172" s="57"/>
      <c r="C172" s="58" t="s">
        <v>97</v>
      </c>
      <c r="D172" s="59" t="s">
        <v>206</v>
      </c>
      <c r="E172" s="60"/>
      <c r="F172" s="60"/>
      <c r="G172" s="61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2.75" customHeight="1" x14ac:dyDescent="0.25">
      <c r="A173" s="198">
        <v>1</v>
      </c>
      <c r="B173" s="83"/>
      <c r="C173" s="84" t="s">
        <v>50</v>
      </c>
      <c r="D173" s="85" t="s">
        <v>195</v>
      </c>
      <c r="E173" s="66"/>
      <c r="F173" s="86"/>
      <c r="G173" s="199">
        <f>F173*E173</f>
        <v>0</v>
      </c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2.75" customHeight="1" x14ac:dyDescent="0.25">
      <c r="A174" s="198">
        <v>2</v>
      </c>
      <c r="B174" s="83"/>
      <c r="C174" s="64" t="s">
        <v>50</v>
      </c>
      <c r="D174" s="85" t="s">
        <v>158</v>
      </c>
      <c r="E174" s="66"/>
      <c r="F174" s="86"/>
      <c r="G174" s="199">
        <f>F174*E174</f>
        <v>0</v>
      </c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2.75" customHeight="1" x14ac:dyDescent="0.25">
      <c r="A175" s="198">
        <v>4</v>
      </c>
      <c r="B175" s="201"/>
      <c r="C175" s="202" t="s">
        <v>97</v>
      </c>
      <c r="D175" s="203" t="s">
        <v>208</v>
      </c>
      <c r="E175" s="199"/>
      <c r="F175" s="199"/>
      <c r="G175" s="199">
        <f>F175*E175</f>
        <v>0</v>
      </c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2.75" customHeight="1" x14ac:dyDescent="0.25">
      <c r="A176" s="198">
        <v>5</v>
      </c>
      <c r="B176" s="201"/>
      <c r="C176" s="202" t="s">
        <v>97</v>
      </c>
      <c r="D176" s="203" t="s">
        <v>210</v>
      </c>
      <c r="E176" s="199"/>
      <c r="F176" s="199"/>
      <c r="G176" s="199">
        <f>F176*E176</f>
        <v>0</v>
      </c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2.75" customHeight="1" x14ac:dyDescent="0.25">
      <c r="A177" s="204"/>
      <c r="B177" s="205"/>
      <c r="C177" s="206"/>
      <c r="D177" s="207" t="s">
        <v>52</v>
      </c>
      <c r="E177" s="208">
        <v>1</v>
      </c>
      <c r="F177" s="208">
        <f>SUM(G173:G176)</f>
        <v>0</v>
      </c>
      <c r="G177" s="208">
        <f>F177*E177</f>
        <v>0</v>
      </c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2.75" customHeight="1" x14ac:dyDescent="0.25">
      <c r="A178" s="75"/>
      <c r="B178" s="76"/>
      <c r="C178" s="77"/>
      <c r="D178" s="78"/>
      <c r="E178" s="79"/>
      <c r="F178" s="79"/>
      <c r="G178" s="80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2.75" customHeight="1" x14ac:dyDescent="0.25">
      <c r="A179" s="56" t="s">
        <v>204</v>
      </c>
      <c r="B179" s="210" t="s">
        <v>48</v>
      </c>
      <c r="C179" s="58" t="s">
        <v>42</v>
      </c>
      <c r="D179" s="59" t="s">
        <v>212</v>
      </c>
      <c r="E179" s="60"/>
      <c r="F179" s="60"/>
      <c r="G179" s="61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2.75" customHeight="1" x14ac:dyDescent="0.25">
      <c r="A180" s="82">
        <v>1</v>
      </c>
      <c r="B180" s="83"/>
      <c r="C180" s="84" t="s">
        <v>48</v>
      </c>
      <c r="D180" s="85" t="s">
        <v>202</v>
      </c>
      <c r="E180" s="66"/>
      <c r="F180" s="86"/>
      <c r="G180" s="68">
        <f>F180*E180</f>
        <v>0</v>
      </c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2.75" customHeight="1" x14ac:dyDescent="0.25">
      <c r="A181" s="82">
        <v>2</v>
      </c>
      <c r="B181" s="213"/>
      <c r="C181" s="84" t="s">
        <v>48</v>
      </c>
      <c r="D181" s="85" t="s">
        <v>213</v>
      </c>
      <c r="E181" s="66"/>
      <c r="F181" s="86"/>
      <c r="G181" s="68">
        <f>F181*E181</f>
        <v>0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2.75" customHeight="1" x14ac:dyDescent="0.25">
      <c r="A182" s="82">
        <v>3</v>
      </c>
      <c r="B182" s="213"/>
      <c r="C182" s="84" t="s">
        <v>64</v>
      </c>
      <c r="D182" s="85" t="s">
        <v>214</v>
      </c>
      <c r="E182" s="66"/>
      <c r="F182" s="86"/>
      <c r="G182" s="68">
        <f>F182*E182</f>
        <v>0</v>
      </c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2.75" customHeight="1" x14ac:dyDescent="0.25">
      <c r="A183" s="82">
        <v>4</v>
      </c>
      <c r="B183" s="83"/>
      <c r="C183" s="84" t="s">
        <v>50</v>
      </c>
      <c r="D183" s="85" t="s">
        <v>195</v>
      </c>
      <c r="E183" s="66"/>
      <c r="F183" s="86"/>
      <c r="G183" s="68">
        <f>E183*F183</f>
        <v>0</v>
      </c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2.75" customHeight="1" x14ac:dyDescent="0.25">
      <c r="A184" s="82">
        <v>5</v>
      </c>
      <c r="B184" s="83"/>
      <c r="C184" s="64" t="s">
        <v>50</v>
      </c>
      <c r="D184" s="85" t="s">
        <v>158</v>
      </c>
      <c r="E184" s="66"/>
      <c r="F184" s="86"/>
      <c r="G184" s="68">
        <f>E184*F184</f>
        <v>0</v>
      </c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2.75" customHeight="1" x14ac:dyDescent="0.25">
      <c r="A185" s="69"/>
      <c r="B185" s="70"/>
      <c r="C185" s="71"/>
      <c r="D185" s="72" t="s">
        <v>52</v>
      </c>
      <c r="E185" s="73">
        <v>1</v>
      </c>
      <c r="F185" s="73">
        <f>SUM(G180:G184)</f>
        <v>0</v>
      </c>
      <c r="G185" s="74">
        <f>F185*E185</f>
        <v>0</v>
      </c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2.75" customHeight="1" x14ac:dyDescent="0.25">
      <c r="A186" s="75"/>
      <c r="B186" s="76"/>
      <c r="C186" s="77"/>
      <c r="D186" s="78"/>
      <c r="E186" s="79"/>
      <c r="F186" s="79"/>
      <c r="G186" s="80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2.75" customHeight="1" x14ac:dyDescent="0.25">
      <c r="A187" s="56" t="s">
        <v>216</v>
      </c>
      <c r="B187" s="57"/>
      <c r="C187" s="58" t="s">
        <v>42</v>
      </c>
      <c r="D187" s="59" t="s">
        <v>217</v>
      </c>
      <c r="E187" s="60"/>
      <c r="F187" s="60"/>
      <c r="G187" s="61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2.75" customHeight="1" x14ac:dyDescent="0.25">
      <c r="A188" s="82">
        <v>1</v>
      </c>
      <c r="B188" s="83"/>
      <c r="C188" s="84"/>
      <c r="D188" s="85" t="s">
        <v>219</v>
      </c>
      <c r="E188" s="66"/>
      <c r="F188" s="86"/>
      <c r="G188" s="68">
        <f>F188*E188</f>
        <v>0</v>
      </c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2.75" customHeight="1" x14ac:dyDescent="0.25">
      <c r="A189" s="82">
        <v>2</v>
      </c>
      <c r="B189" s="83"/>
      <c r="C189" s="84"/>
      <c r="D189" s="85" t="s">
        <v>220</v>
      </c>
      <c r="E189" s="66"/>
      <c r="F189" s="86"/>
      <c r="G189" s="68">
        <f>F189*E189</f>
        <v>0</v>
      </c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2.75" customHeight="1" x14ac:dyDescent="0.25">
      <c r="A190" s="82">
        <v>3</v>
      </c>
      <c r="B190" s="83"/>
      <c r="C190" s="84"/>
      <c r="D190" s="85" t="s">
        <v>222</v>
      </c>
      <c r="E190" s="66"/>
      <c r="F190" s="86"/>
      <c r="G190" s="68">
        <f>F190*E190</f>
        <v>0</v>
      </c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2.75" customHeight="1" x14ac:dyDescent="0.25">
      <c r="A191" s="82">
        <v>4</v>
      </c>
      <c r="B191" s="83"/>
      <c r="C191" s="84" t="s">
        <v>50</v>
      </c>
      <c r="D191" s="85" t="s">
        <v>195</v>
      </c>
      <c r="E191" s="66"/>
      <c r="F191" s="86"/>
      <c r="G191" s="68">
        <f>E191*F191</f>
        <v>0</v>
      </c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2.75" customHeight="1" x14ac:dyDescent="0.25">
      <c r="A192" s="82">
        <v>5</v>
      </c>
      <c r="B192" s="83"/>
      <c r="C192" s="64" t="s">
        <v>50</v>
      </c>
      <c r="D192" s="85" t="s">
        <v>158</v>
      </c>
      <c r="E192" s="66"/>
      <c r="F192" s="86"/>
      <c r="G192" s="68">
        <f>E192*F192</f>
        <v>0</v>
      </c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2.75" customHeight="1" x14ac:dyDescent="0.25">
      <c r="A193" s="69"/>
      <c r="B193" s="70"/>
      <c r="C193" s="71"/>
      <c r="D193" s="72" t="s">
        <v>52</v>
      </c>
      <c r="E193" s="73">
        <v>1</v>
      </c>
      <c r="F193" s="73">
        <f>SUM(G188:G192)</f>
        <v>0</v>
      </c>
      <c r="G193" s="74">
        <f>SUM(G188:G192)</f>
        <v>0</v>
      </c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2.75" customHeight="1" x14ac:dyDescent="0.25">
      <c r="A194" s="75"/>
      <c r="B194" s="76"/>
      <c r="C194" s="77"/>
      <c r="D194" s="78"/>
      <c r="E194" s="79"/>
      <c r="F194" s="79"/>
      <c r="G194" s="80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2.75" customHeight="1" x14ac:dyDescent="0.25">
      <c r="A195" s="56" t="s">
        <v>228</v>
      </c>
      <c r="B195" s="57"/>
      <c r="C195" s="58" t="s">
        <v>42</v>
      </c>
      <c r="D195" s="59" t="s">
        <v>229</v>
      </c>
      <c r="E195" s="60"/>
      <c r="F195" s="60"/>
      <c r="G195" s="61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2.75" customHeight="1" x14ac:dyDescent="0.25">
      <c r="A196" s="82">
        <v>1</v>
      </c>
      <c r="B196" s="83"/>
      <c r="C196" s="84" t="s">
        <v>48</v>
      </c>
      <c r="D196" s="85" t="s">
        <v>231</v>
      </c>
      <c r="E196" s="66"/>
      <c r="F196" s="86"/>
      <c r="G196" s="68">
        <f>F196*E196</f>
        <v>0</v>
      </c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2.75" customHeight="1" x14ac:dyDescent="0.25">
      <c r="A197" s="82">
        <v>2</v>
      </c>
      <c r="B197" s="83"/>
      <c r="C197" s="84" t="s">
        <v>50</v>
      </c>
      <c r="D197" s="85" t="s">
        <v>195</v>
      </c>
      <c r="E197" s="66"/>
      <c r="F197" s="86"/>
      <c r="G197" s="68">
        <f>E197*F197</f>
        <v>0</v>
      </c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2.75" customHeight="1" x14ac:dyDescent="0.25">
      <c r="A198" s="82">
        <v>3</v>
      </c>
      <c r="B198" s="83"/>
      <c r="C198" s="64" t="s">
        <v>50</v>
      </c>
      <c r="D198" s="85" t="s">
        <v>158</v>
      </c>
      <c r="E198" s="66"/>
      <c r="F198" s="86"/>
      <c r="G198" s="68">
        <f>E198*F198</f>
        <v>0</v>
      </c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2.75" customHeight="1" x14ac:dyDescent="0.25">
      <c r="A199" s="69"/>
      <c r="B199" s="70"/>
      <c r="C199" s="71"/>
      <c r="D199" s="72" t="s">
        <v>52</v>
      </c>
      <c r="E199" s="73">
        <v>1</v>
      </c>
      <c r="F199" s="73">
        <f>SUM(G196:G198)</f>
        <v>0</v>
      </c>
      <c r="G199" s="74">
        <f>SUM(G196:G198)</f>
        <v>0</v>
      </c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2.75" customHeight="1" x14ac:dyDescent="0.25">
      <c r="A200" s="75"/>
      <c r="B200" s="76"/>
      <c r="C200" s="77"/>
      <c r="D200" s="78"/>
      <c r="E200" s="79"/>
      <c r="F200" s="79"/>
      <c r="G200" s="80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2.75" customHeight="1" x14ac:dyDescent="0.25">
      <c r="A201" s="56" t="s">
        <v>236</v>
      </c>
      <c r="B201" s="57"/>
      <c r="C201" s="58" t="s">
        <v>48</v>
      </c>
      <c r="D201" s="59" t="s">
        <v>237</v>
      </c>
      <c r="E201" s="60"/>
      <c r="F201" s="60"/>
      <c r="G201" s="61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2.75" customHeight="1" x14ac:dyDescent="0.25">
      <c r="A202" s="62">
        <v>1</v>
      </c>
      <c r="B202" s="63"/>
      <c r="C202" s="64" t="s">
        <v>50</v>
      </c>
      <c r="D202" s="65" t="s">
        <v>51</v>
      </c>
      <c r="E202" s="224"/>
      <c r="F202" s="224"/>
      <c r="G202" s="68">
        <f t="shared" ref="G202:G207" si="4">F202*E202</f>
        <v>0</v>
      </c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2.75" customHeight="1" x14ac:dyDescent="0.25">
      <c r="A203" s="62">
        <v>2</v>
      </c>
      <c r="B203" s="63"/>
      <c r="C203" s="64" t="s">
        <v>50</v>
      </c>
      <c r="D203" s="65" t="s">
        <v>72</v>
      </c>
      <c r="E203" s="224"/>
      <c r="F203" s="66"/>
      <c r="G203" s="68">
        <f t="shared" si="4"/>
        <v>0</v>
      </c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2.75" customHeight="1" x14ac:dyDescent="0.25">
      <c r="A204" s="62">
        <v>3</v>
      </c>
      <c r="B204" s="63"/>
      <c r="C204" s="64" t="s">
        <v>48</v>
      </c>
      <c r="D204" s="65" t="s">
        <v>242</v>
      </c>
      <c r="E204" s="224"/>
      <c r="F204" s="66"/>
      <c r="G204" s="68">
        <f t="shared" si="4"/>
        <v>0</v>
      </c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2.75" customHeight="1" x14ac:dyDescent="0.25">
      <c r="A205" s="62">
        <v>4</v>
      </c>
      <c r="B205" s="63"/>
      <c r="C205" s="64" t="s">
        <v>64</v>
      </c>
      <c r="D205" s="65" t="s">
        <v>91</v>
      </c>
      <c r="E205" s="224"/>
      <c r="F205" s="66"/>
      <c r="G205" s="68">
        <f t="shared" si="4"/>
        <v>0</v>
      </c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2.75" customHeight="1" x14ac:dyDescent="0.25">
      <c r="A206" s="62">
        <v>5</v>
      </c>
      <c r="B206" s="63"/>
      <c r="C206" s="64" t="s">
        <v>97</v>
      </c>
      <c r="D206" s="65" t="s">
        <v>247</v>
      </c>
      <c r="E206" s="224"/>
      <c r="F206" s="66"/>
      <c r="G206" s="68">
        <f t="shared" si="4"/>
        <v>0</v>
      </c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2.75" customHeight="1" x14ac:dyDescent="0.25">
      <c r="A207" s="62"/>
      <c r="B207" s="63"/>
      <c r="C207" s="64"/>
      <c r="D207" s="225" t="s">
        <v>52</v>
      </c>
      <c r="E207" s="226">
        <v>1</v>
      </c>
      <c r="F207" s="226">
        <f>SUM(G202:G206)</f>
        <v>0</v>
      </c>
      <c r="G207" s="228">
        <f t="shared" si="4"/>
        <v>0</v>
      </c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2.75" customHeight="1" x14ac:dyDescent="0.25">
      <c r="A208" s="75"/>
      <c r="B208" s="76"/>
      <c r="C208" s="77"/>
      <c r="D208" s="78"/>
      <c r="E208" s="79"/>
      <c r="F208" s="79"/>
      <c r="G208" s="80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2.75" customHeight="1" x14ac:dyDescent="0.25">
      <c r="A209" s="56" t="s">
        <v>252</v>
      </c>
      <c r="B209" s="57"/>
      <c r="C209" s="58" t="s">
        <v>48</v>
      </c>
      <c r="D209" s="59" t="s">
        <v>253</v>
      </c>
      <c r="E209" s="60"/>
      <c r="F209" s="60"/>
      <c r="G209" s="61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2.75" customHeight="1" x14ac:dyDescent="0.25">
      <c r="A210" s="62">
        <v>1</v>
      </c>
      <c r="B210" s="63"/>
      <c r="C210" s="64" t="s">
        <v>50</v>
      </c>
      <c r="D210" s="65" t="s">
        <v>51</v>
      </c>
      <c r="E210" s="224"/>
      <c r="F210" s="224"/>
      <c r="G210" s="68">
        <f t="shared" ref="G210:G215" si="5">F210*E210</f>
        <v>0</v>
      </c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2.75" customHeight="1" x14ac:dyDescent="0.25">
      <c r="A211" s="62">
        <v>2</v>
      </c>
      <c r="B211" s="63"/>
      <c r="C211" s="64" t="s">
        <v>50</v>
      </c>
      <c r="D211" s="65" t="s">
        <v>72</v>
      </c>
      <c r="E211" s="224"/>
      <c r="F211" s="66"/>
      <c r="G211" s="68">
        <f t="shared" si="5"/>
        <v>0</v>
      </c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2.75" customHeight="1" x14ac:dyDescent="0.25">
      <c r="A212" s="62">
        <v>3</v>
      </c>
      <c r="B212" s="83"/>
      <c r="C212" s="64" t="s">
        <v>48</v>
      </c>
      <c r="D212" s="65" t="s">
        <v>242</v>
      </c>
      <c r="E212" s="224"/>
      <c r="F212" s="66"/>
      <c r="G212" s="68">
        <f t="shared" si="5"/>
        <v>0</v>
      </c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2.75" customHeight="1" x14ac:dyDescent="0.25">
      <c r="A213" s="62">
        <v>4</v>
      </c>
      <c r="B213" s="63"/>
      <c r="C213" s="64" t="s">
        <v>64</v>
      </c>
      <c r="D213" s="65" t="s">
        <v>91</v>
      </c>
      <c r="E213" s="224"/>
      <c r="F213" s="66"/>
      <c r="G213" s="68">
        <f t="shared" si="5"/>
        <v>0</v>
      </c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2.75" customHeight="1" x14ac:dyDescent="0.25">
      <c r="A214" s="62">
        <v>5</v>
      </c>
      <c r="B214" s="63"/>
      <c r="C214" s="64" t="s">
        <v>97</v>
      </c>
      <c r="D214" s="65" t="s">
        <v>247</v>
      </c>
      <c r="E214" s="224"/>
      <c r="F214" s="66"/>
      <c r="G214" s="68">
        <f t="shared" si="5"/>
        <v>0</v>
      </c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2.75" customHeight="1" x14ac:dyDescent="0.25">
      <c r="A215" s="62"/>
      <c r="B215" s="63"/>
      <c r="C215" s="64"/>
      <c r="D215" s="225" t="s">
        <v>52</v>
      </c>
      <c r="E215" s="226">
        <v>1</v>
      </c>
      <c r="F215" s="226">
        <f>SUM(G210:G214)</f>
        <v>0</v>
      </c>
      <c r="G215" s="228">
        <f t="shared" si="5"/>
        <v>0</v>
      </c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2.75" customHeight="1" x14ac:dyDescent="0.25">
      <c r="A216" s="75"/>
      <c r="B216" s="76"/>
      <c r="C216" s="77"/>
      <c r="D216" s="78"/>
      <c r="E216" s="79"/>
      <c r="F216" s="79"/>
      <c r="G216" s="80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2.75" customHeight="1" x14ac:dyDescent="0.25">
      <c r="A217" s="56" t="s">
        <v>256</v>
      </c>
      <c r="B217" s="57"/>
      <c r="C217" s="58" t="s">
        <v>42</v>
      </c>
      <c r="D217" s="59" t="s">
        <v>257</v>
      </c>
      <c r="E217" s="60"/>
      <c r="F217" s="60"/>
      <c r="G217" s="61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2.75" customHeight="1" x14ac:dyDescent="0.25">
      <c r="A218" s="82">
        <v>1</v>
      </c>
      <c r="B218" s="83"/>
      <c r="C218" s="84" t="s">
        <v>48</v>
      </c>
      <c r="D218" s="85" t="s">
        <v>258</v>
      </c>
      <c r="E218" s="66"/>
      <c r="F218" s="86"/>
      <c r="G218" s="68">
        <f>F218*E218</f>
        <v>0</v>
      </c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2.75" customHeight="1" x14ac:dyDescent="0.25">
      <c r="A219" s="82">
        <v>2</v>
      </c>
      <c r="B219" s="83"/>
      <c r="C219" s="494" t="s">
        <v>64</v>
      </c>
      <c r="D219" s="85" t="s">
        <v>91</v>
      </c>
      <c r="E219" s="66"/>
      <c r="F219" s="86"/>
      <c r="G219" s="68">
        <f>F219*E219</f>
        <v>0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2.75" customHeight="1" x14ac:dyDescent="0.25">
      <c r="A220" s="82">
        <v>3</v>
      </c>
      <c r="B220" s="63"/>
      <c r="C220" s="64" t="s">
        <v>50</v>
      </c>
      <c r="D220" s="65" t="s">
        <v>51</v>
      </c>
      <c r="E220" s="66"/>
      <c r="F220" s="67"/>
      <c r="G220" s="68">
        <f>E220*F220</f>
        <v>0</v>
      </c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2.75" customHeight="1" x14ac:dyDescent="0.25">
      <c r="A221" s="69"/>
      <c r="B221" s="70"/>
      <c r="C221" s="71"/>
      <c r="D221" s="72" t="s">
        <v>52</v>
      </c>
      <c r="E221" s="73">
        <v>1</v>
      </c>
      <c r="F221" s="73">
        <f>SUM(G218:G220)</f>
        <v>0</v>
      </c>
      <c r="G221" s="74">
        <f>SUM(G218:G220)</f>
        <v>0</v>
      </c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2.75" customHeight="1" x14ac:dyDescent="0.25">
      <c r="A222" s="75"/>
      <c r="B222" s="76"/>
      <c r="C222" s="77"/>
      <c r="D222" s="78"/>
      <c r="E222" s="79"/>
      <c r="F222" s="79"/>
      <c r="G222" s="80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2.75" customHeight="1" x14ac:dyDescent="0.25">
      <c r="A223" s="56" t="s">
        <v>264</v>
      </c>
      <c r="B223" s="57"/>
      <c r="C223" s="58" t="s">
        <v>42</v>
      </c>
      <c r="D223" s="59" t="s">
        <v>265</v>
      </c>
      <c r="E223" s="60"/>
      <c r="F223" s="60"/>
      <c r="G223" s="61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2.75" customHeight="1" x14ac:dyDescent="0.25">
      <c r="A224" s="82">
        <v>1</v>
      </c>
      <c r="B224" s="83"/>
      <c r="C224" s="84" t="s">
        <v>48</v>
      </c>
      <c r="D224" s="85" t="s">
        <v>258</v>
      </c>
      <c r="E224" s="66"/>
      <c r="F224" s="86"/>
      <c r="G224" s="68">
        <f>F224*E224</f>
        <v>0</v>
      </c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2.75" customHeight="1" x14ac:dyDescent="0.25">
      <c r="A225" s="82">
        <v>2</v>
      </c>
      <c r="B225" s="83"/>
      <c r="C225" s="494" t="s">
        <v>64</v>
      </c>
      <c r="D225" s="85" t="s">
        <v>91</v>
      </c>
      <c r="E225" s="66"/>
      <c r="F225" s="86"/>
      <c r="G225" s="68">
        <f>F225*E225</f>
        <v>0</v>
      </c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2.75" customHeight="1" x14ac:dyDescent="0.25">
      <c r="A226" s="82">
        <v>3</v>
      </c>
      <c r="B226" s="63"/>
      <c r="C226" s="64" t="s">
        <v>50</v>
      </c>
      <c r="D226" s="65" t="s">
        <v>51</v>
      </c>
      <c r="E226" s="66"/>
      <c r="F226" s="67"/>
      <c r="G226" s="68">
        <f>E226*F226</f>
        <v>0</v>
      </c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2.75" customHeight="1" x14ac:dyDescent="0.25">
      <c r="A227" s="69"/>
      <c r="B227" s="70"/>
      <c r="C227" s="71"/>
      <c r="D227" s="72" t="s">
        <v>52</v>
      </c>
      <c r="E227" s="73">
        <v>1</v>
      </c>
      <c r="F227" s="73">
        <f>SUM(G224:G226)</f>
        <v>0</v>
      </c>
      <c r="G227" s="74">
        <f>SUM(G224:G226)</f>
        <v>0</v>
      </c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2.75" customHeight="1" x14ac:dyDescent="0.25">
      <c r="A228" s="75"/>
      <c r="B228" s="76"/>
      <c r="C228" s="77"/>
      <c r="D228" s="78"/>
      <c r="E228" s="79"/>
      <c r="F228" s="79"/>
      <c r="G228" s="80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2.75" customHeight="1" x14ac:dyDescent="0.25">
      <c r="A229" s="56" t="s">
        <v>271</v>
      </c>
      <c r="B229" s="57"/>
      <c r="C229" s="58" t="s">
        <v>97</v>
      </c>
      <c r="D229" s="59" t="s">
        <v>272</v>
      </c>
      <c r="E229" s="60"/>
      <c r="F229" s="60"/>
      <c r="G229" s="61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2.75" customHeight="1" x14ac:dyDescent="0.25">
      <c r="A230" s="62">
        <v>1</v>
      </c>
      <c r="B230" s="63"/>
      <c r="C230" s="64" t="s">
        <v>50</v>
      </c>
      <c r="D230" s="65" t="s">
        <v>72</v>
      </c>
      <c r="E230" s="67"/>
      <c r="F230" s="86"/>
      <c r="G230" s="240">
        <f t="shared" ref="G230:G235" si="6">F230*E230</f>
        <v>0</v>
      </c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2.75" customHeight="1" x14ac:dyDescent="0.25">
      <c r="A231" s="62">
        <v>2</v>
      </c>
      <c r="B231" s="63"/>
      <c r="C231" s="64" t="s">
        <v>50</v>
      </c>
      <c r="D231" s="65" t="s">
        <v>51</v>
      </c>
      <c r="E231" s="67"/>
      <c r="F231" s="67"/>
      <c r="G231" s="240">
        <f t="shared" si="6"/>
        <v>0</v>
      </c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2.75" customHeight="1" x14ac:dyDescent="0.25">
      <c r="A232" s="62">
        <v>3</v>
      </c>
      <c r="B232" s="63"/>
      <c r="C232" s="64" t="s">
        <v>97</v>
      </c>
      <c r="D232" s="65" t="s">
        <v>275</v>
      </c>
      <c r="E232" s="67"/>
      <c r="F232" s="86"/>
      <c r="G232" s="240">
        <f t="shared" si="6"/>
        <v>0</v>
      </c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2.75" customHeight="1" x14ac:dyDescent="0.25">
      <c r="A233" s="62">
        <v>4</v>
      </c>
      <c r="B233" s="63"/>
      <c r="C233" s="64" t="s">
        <v>64</v>
      </c>
      <c r="D233" s="65" t="s">
        <v>127</v>
      </c>
      <c r="E233" s="67"/>
      <c r="F233" s="86"/>
      <c r="G233" s="240">
        <f t="shared" si="6"/>
        <v>0</v>
      </c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2.75" customHeight="1" x14ac:dyDescent="0.25">
      <c r="A234" s="69">
        <v>5</v>
      </c>
      <c r="B234" s="63"/>
      <c r="C234" s="71" t="s">
        <v>97</v>
      </c>
      <c r="D234" s="65" t="s">
        <v>276</v>
      </c>
      <c r="E234" s="243"/>
      <c r="F234" s="66"/>
      <c r="G234" s="245">
        <f t="shared" si="6"/>
        <v>0</v>
      </c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2.75" customHeight="1" x14ac:dyDescent="0.25">
      <c r="A235" s="62"/>
      <c r="B235" s="63"/>
      <c r="C235" s="64"/>
      <c r="D235" s="225" t="s">
        <v>52</v>
      </c>
      <c r="E235" s="226">
        <v>1</v>
      </c>
      <c r="F235" s="226">
        <f>SUM(G230:G234)</f>
        <v>0</v>
      </c>
      <c r="G235" s="226">
        <f t="shared" si="6"/>
        <v>0</v>
      </c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2.75" customHeight="1" x14ac:dyDescent="0.25">
      <c r="A236" s="75"/>
      <c r="B236" s="76"/>
      <c r="C236" s="77"/>
      <c r="D236" s="78"/>
      <c r="E236" s="79"/>
      <c r="F236" s="79"/>
      <c r="G236" s="80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2.75" customHeight="1" x14ac:dyDescent="0.25">
      <c r="A237" s="56" t="s">
        <v>278</v>
      </c>
      <c r="B237" s="57"/>
      <c r="C237" s="58" t="s">
        <v>97</v>
      </c>
      <c r="D237" s="59" t="s">
        <v>279</v>
      </c>
      <c r="E237" s="60"/>
      <c r="F237" s="60"/>
      <c r="G237" s="61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2.75" customHeight="1" x14ac:dyDescent="0.25">
      <c r="A238" s="82">
        <v>1</v>
      </c>
      <c r="B238" s="63"/>
      <c r="C238" s="64" t="s">
        <v>50</v>
      </c>
      <c r="D238" s="65" t="s">
        <v>72</v>
      </c>
      <c r="E238" s="67"/>
      <c r="F238" s="86"/>
      <c r="G238" s="240">
        <f t="shared" ref="G238:G243" si="7">F238*E238</f>
        <v>0</v>
      </c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2.75" customHeight="1" x14ac:dyDescent="0.25">
      <c r="A239" s="62">
        <v>2</v>
      </c>
      <c r="B239" s="63"/>
      <c r="C239" s="64" t="s">
        <v>50</v>
      </c>
      <c r="D239" s="65" t="s">
        <v>51</v>
      </c>
      <c r="E239" s="67"/>
      <c r="F239" s="67"/>
      <c r="G239" s="240">
        <f t="shared" si="7"/>
        <v>0</v>
      </c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2.75" customHeight="1" x14ac:dyDescent="0.25">
      <c r="A240" s="62">
        <v>3</v>
      </c>
      <c r="B240" s="83"/>
      <c r="C240" s="64" t="s">
        <v>97</v>
      </c>
      <c r="D240" s="85" t="s">
        <v>282</v>
      </c>
      <c r="E240" s="67"/>
      <c r="F240" s="86"/>
      <c r="G240" s="240">
        <f t="shared" si="7"/>
        <v>0</v>
      </c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2.75" customHeight="1" x14ac:dyDescent="0.25">
      <c r="A241" s="62">
        <v>4</v>
      </c>
      <c r="B241" s="63"/>
      <c r="C241" s="64" t="s">
        <v>64</v>
      </c>
      <c r="D241" s="65" t="s">
        <v>127</v>
      </c>
      <c r="E241" s="67"/>
      <c r="F241" s="86"/>
      <c r="G241" s="240">
        <f t="shared" si="7"/>
        <v>0</v>
      </c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2.75" customHeight="1" x14ac:dyDescent="0.25">
      <c r="A242" s="69">
        <v>5</v>
      </c>
      <c r="B242" s="63"/>
      <c r="C242" s="71" t="s">
        <v>97</v>
      </c>
      <c r="D242" s="65" t="s">
        <v>276</v>
      </c>
      <c r="E242" s="243"/>
      <c r="F242" s="66"/>
      <c r="G242" s="245">
        <f t="shared" si="7"/>
        <v>0</v>
      </c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2.75" customHeight="1" x14ac:dyDescent="0.25">
      <c r="A243" s="62"/>
      <c r="B243" s="63"/>
      <c r="C243" s="64"/>
      <c r="D243" s="225" t="s">
        <v>52</v>
      </c>
      <c r="E243" s="226">
        <v>1</v>
      </c>
      <c r="F243" s="226">
        <f>SUM(G238:G242)</f>
        <v>0</v>
      </c>
      <c r="G243" s="226">
        <f t="shared" si="7"/>
        <v>0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2.75" customHeight="1" x14ac:dyDescent="0.25">
      <c r="A244" s="75"/>
      <c r="B244" s="76"/>
      <c r="C244" s="77"/>
      <c r="D244" s="78"/>
      <c r="E244" s="79"/>
      <c r="F244" s="79"/>
      <c r="G244" s="80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2.75" customHeight="1" x14ac:dyDescent="0.25">
      <c r="A245" s="56" t="s">
        <v>287</v>
      </c>
      <c r="B245" s="57"/>
      <c r="C245" s="58" t="s">
        <v>97</v>
      </c>
      <c r="D245" s="59" t="s">
        <v>288</v>
      </c>
      <c r="E245" s="60"/>
      <c r="F245" s="60"/>
      <c r="G245" s="61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2.75" customHeight="1" x14ac:dyDescent="0.25">
      <c r="A246" s="82">
        <v>1</v>
      </c>
      <c r="B246" s="63"/>
      <c r="C246" s="64" t="s">
        <v>50</v>
      </c>
      <c r="D246" s="65" t="s">
        <v>72</v>
      </c>
      <c r="E246" s="67"/>
      <c r="F246" s="86"/>
      <c r="G246" s="240">
        <f t="shared" ref="G246:G251" si="8">F246*E246</f>
        <v>0</v>
      </c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2.75" customHeight="1" x14ac:dyDescent="0.25">
      <c r="A247" s="62">
        <v>2</v>
      </c>
      <c r="B247" s="63"/>
      <c r="C247" s="64" t="s">
        <v>50</v>
      </c>
      <c r="D247" s="65" t="s">
        <v>51</v>
      </c>
      <c r="E247" s="67"/>
      <c r="F247" s="67"/>
      <c r="G247" s="240">
        <f t="shared" si="8"/>
        <v>0</v>
      </c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2.75" customHeight="1" x14ac:dyDescent="0.25">
      <c r="A248" s="62">
        <v>3</v>
      </c>
      <c r="B248" s="83"/>
      <c r="C248" s="64" t="s">
        <v>97</v>
      </c>
      <c r="D248" s="85" t="s">
        <v>291</v>
      </c>
      <c r="E248" s="67"/>
      <c r="F248" s="86"/>
      <c r="G248" s="240">
        <f t="shared" si="8"/>
        <v>0</v>
      </c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2.75" customHeight="1" x14ac:dyDescent="0.25">
      <c r="A249" s="62">
        <v>4</v>
      </c>
      <c r="B249" s="63"/>
      <c r="C249" s="64" t="s">
        <v>64</v>
      </c>
      <c r="D249" s="65" t="s">
        <v>127</v>
      </c>
      <c r="E249" s="67"/>
      <c r="F249" s="86"/>
      <c r="G249" s="240">
        <f t="shared" si="8"/>
        <v>0</v>
      </c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2.75" customHeight="1" x14ac:dyDescent="0.25">
      <c r="A250" s="69">
        <v>5</v>
      </c>
      <c r="B250" s="63"/>
      <c r="C250" s="71" t="s">
        <v>97</v>
      </c>
      <c r="D250" s="65" t="s">
        <v>276</v>
      </c>
      <c r="E250" s="243"/>
      <c r="F250" s="66"/>
      <c r="G250" s="245">
        <f t="shared" si="8"/>
        <v>0</v>
      </c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2.75" customHeight="1" x14ac:dyDescent="0.25">
      <c r="A251" s="62"/>
      <c r="B251" s="63"/>
      <c r="C251" s="64"/>
      <c r="D251" s="225" t="s">
        <v>52</v>
      </c>
      <c r="E251" s="226">
        <v>1</v>
      </c>
      <c r="F251" s="226">
        <f>SUM(G246:G250)</f>
        <v>0</v>
      </c>
      <c r="G251" s="226">
        <f t="shared" si="8"/>
        <v>0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2.75" customHeight="1" x14ac:dyDescent="0.25">
      <c r="A252" s="75"/>
      <c r="B252" s="76"/>
      <c r="C252" s="77"/>
      <c r="D252" s="78"/>
      <c r="E252" s="79"/>
      <c r="F252" s="79"/>
      <c r="G252" s="80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38.25" x14ac:dyDescent="0.25">
      <c r="A253" s="56" t="s">
        <v>297</v>
      </c>
      <c r="B253" s="57"/>
      <c r="C253" s="58" t="s">
        <v>42</v>
      </c>
      <c r="D253" s="495" t="s">
        <v>1198</v>
      </c>
      <c r="E253" s="60"/>
      <c r="F253" s="60"/>
      <c r="G253" s="61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2.75" customHeight="1" x14ac:dyDescent="0.25">
      <c r="A254" s="62">
        <v>1</v>
      </c>
      <c r="B254" s="63"/>
      <c r="C254" s="64" t="s">
        <v>50</v>
      </c>
      <c r="D254" s="65" t="s">
        <v>299</v>
      </c>
      <c r="E254" s="86"/>
      <c r="F254" s="86"/>
      <c r="G254" s="67">
        <f t="shared" ref="G254:G265" si="9">F254*E254</f>
        <v>0</v>
      </c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2.75" customHeight="1" x14ac:dyDescent="0.25">
      <c r="A255" s="62">
        <v>2</v>
      </c>
      <c r="B255" s="63"/>
      <c r="C255" s="64" t="s">
        <v>50</v>
      </c>
      <c r="D255" s="65" t="s">
        <v>301</v>
      </c>
      <c r="E255" s="67"/>
      <c r="F255" s="86"/>
      <c r="G255" s="67">
        <f t="shared" si="9"/>
        <v>0</v>
      </c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2.75" customHeight="1" x14ac:dyDescent="0.25">
      <c r="A256" s="62">
        <v>3</v>
      </c>
      <c r="B256" s="63"/>
      <c r="C256" s="64" t="s">
        <v>50</v>
      </c>
      <c r="D256" s="65" t="s">
        <v>51</v>
      </c>
      <c r="E256" s="86"/>
      <c r="F256" s="67"/>
      <c r="G256" s="67">
        <f t="shared" si="9"/>
        <v>0</v>
      </c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2.75" customHeight="1" x14ac:dyDescent="0.25">
      <c r="A257" s="62">
        <v>4</v>
      </c>
      <c r="B257" s="63"/>
      <c r="C257" s="64" t="s">
        <v>50</v>
      </c>
      <c r="D257" s="65" t="s">
        <v>72</v>
      </c>
      <c r="E257" s="67"/>
      <c r="F257" s="86"/>
      <c r="G257" s="240">
        <f t="shared" si="9"/>
        <v>0</v>
      </c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2.75" customHeight="1" x14ac:dyDescent="0.25">
      <c r="A258" s="62">
        <v>5</v>
      </c>
      <c r="B258" s="63"/>
      <c r="C258" s="64" t="s">
        <v>67</v>
      </c>
      <c r="D258" s="65" t="s">
        <v>304</v>
      </c>
      <c r="E258" s="67"/>
      <c r="F258" s="86"/>
      <c r="G258" s="67">
        <f t="shared" si="9"/>
        <v>0</v>
      </c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2.75" customHeight="1" x14ac:dyDescent="0.25">
      <c r="A259" s="62">
        <v>6</v>
      </c>
      <c r="B259" s="63"/>
      <c r="C259" s="64" t="s">
        <v>56</v>
      </c>
      <c r="D259" s="65" t="s">
        <v>305</v>
      </c>
      <c r="E259" s="67"/>
      <c r="F259" s="86"/>
      <c r="G259" s="67">
        <f t="shared" si="9"/>
        <v>0</v>
      </c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2.75" customHeight="1" x14ac:dyDescent="0.25">
      <c r="A260" s="62">
        <v>7</v>
      </c>
      <c r="B260" s="63"/>
      <c r="C260" s="64" t="s">
        <v>64</v>
      </c>
      <c r="D260" s="65" t="s">
        <v>306</v>
      </c>
      <c r="E260" s="67"/>
      <c r="F260" s="86"/>
      <c r="G260" s="67">
        <f t="shared" si="9"/>
        <v>0</v>
      </c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2.75" customHeight="1" x14ac:dyDescent="0.25">
      <c r="A261" s="62">
        <v>8</v>
      </c>
      <c r="B261" s="63"/>
      <c r="C261" s="64" t="s">
        <v>97</v>
      </c>
      <c r="D261" s="65" t="s">
        <v>307</v>
      </c>
      <c r="E261" s="67"/>
      <c r="F261" s="86"/>
      <c r="G261" s="67">
        <f t="shared" si="9"/>
        <v>0</v>
      </c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2.75" customHeight="1" x14ac:dyDescent="0.25">
      <c r="A262" s="62">
        <v>9</v>
      </c>
      <c r="B262" s="63"/>
      <c r="C262" s="64" t="s">
        <v>19</v>
      </c>
      <c r="D262" s="65" t="s">
        <v>308</v>
      </c>
      <c r="E262" s="67"/>
      <c r="F262" s="86"/>
      <c r="G262" s="67">
        <f t="shared" si="9"/>
        <v>0</v>
      </c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2.75" customHeight="1" x14ac:dyDescent="0.25">
      <c r="A263" s="62">
        <v>10</v>
      </c>
      <c r="B263" s="63"/>
      <c r="C263" s="64" t="s">
        <v>48</v>
      </c>
      <c r="D263" s="65" t="s">
        <v>269</v>
      </c>
      <c r="E263" s="67"/>
      <c r="F263" s="86"/>
      <c r="G263" s="67">
        <f t="shared" si="9"/>
        <v>0</v>
      </c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2.75" customHeight="1" x14ac:dyDescent="0.25">
      <c r="A264" s="62">
        <v>11</v>
      </c>
      <c r="B264" s="63"/>
      <c r="C264" s="64" t="s">
        <v>48</v>
      </c>
      <c r="D264" s="65" t="s">
        <v>309</v>
      </c>
      <c r="E264" s="67"/>
      <c r="F264" s="86"/>
      <c r="G264" s="67">
        <f t="shared" si="9"/>
        <v>0</v>
      </c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2.75" customHeight="1" x14ac:dyDescent="0.25">
      <c r="A265" s="62"/>
      <c r="B265" s="63"/>
      <c r="C265" s="64"/>
      <c r="D265" s="225" t="s">
        <v>52</v>
      </c>
      <c r="E265" s="257">
        <v>1</v>
      </c>
      <c r="F265" s="226">
        <f>SUM(G254:G264)</f>
        <v>0</v>
      </c>
      <c r="G265" s="226">
        <f t="shared" si="9"/>
        <v>0</v>
      </c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2.75" customHeight="1" x14ac:dyDescent="0.25">
      <c r="A266" s="75"/>
      <c r="B266" s="76"/>
      <c r="C266" s="77"/>
      <c r="D266" s="78"/>
      <c r="E266" s="79"/>
      <c r="F266" s="79"/>
      <c r="G266" s="80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2.75" customHeight="1" x14ac:dyDescent="0.25">
      <c r="A267" s="56" t="s">
        <v>312</v>
      </c>
      <c r="B267" s="57"/>
      <c r="C267" s="58" t="s">
        <v>97</v>
      </c>
      <c r="D267" s="59" t="s">
        <v>313</v>
      </c>
      <c r="E267" s="60"/>
      <c r="F267" s="60"/>
      <c r="G267" s="61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2.75" customHeight="1" x14ac:dyDescent="0.25">
      <c r="A268" s="62">
        <v>1</v>
      </c>
      <c r="B268" s="63"/>
      <c r="C268" s="64" t="s">
        <v>50</v>
      </c>
      <c r="D268" s="65" t="s">
        <v>51</v>
      </c>
      <c r="E268" s="67"/>
      <c r="F268" s="67"/>
      <c r="G268" s="67">
        <f>F268*E268</f>
        <v>0</v>
      </c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2.75" customHeight="1" x14ac:dyDescent="0.25">
      <c r="A269" s="62">
        <v>2</v>
      </c>
      <c r="B269" s="63"/>
      <c r="C269" s="64" t="s">
        <v>97</v>
      </c>
      <c r="D269" s="65" t="s">
        <v>247</v>
      </c>
      <c r="E269" s="224"/>
      <c r="F269" s="66"/>
      <c r="G269" s="68">
        <f>F269*E269</f>
        <v>0</v>
      </c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2.75" customHeight="1" x14ac:dyDescent="0.25">
      <c r="A270" s="62">
        <v>3</v>
      </c>
      <c r="B270" s="269"/>
      <c r="C270" s="64" t="s">
        <v>19</v>
      </c>
      <c r="D270" s="65" t="s">
        <v>315</v>
      </c>
      <c r="E270" s="67"/>
      <c r="F270" s="67"/>
      <c r="G270" s="67">
        <f>F270*E270</f>
        <v>0</v>
      </c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2.75" customHeight="1" x14ac:dyDescent="0.25">
      <c r="A271" s="62"/>
      <c r="B271" s="63"/>
      <c r="C271" s="64"/>
      <c r="D271" s="225" t="s">
        <v>52</v>
      </c>
      <c r="E271" s="271">
        <v>1</v>
      </c>
      <c r="F271" s="271">
        <f>SUM(G268:G270)</f>
        <v>0</v>
      </c>
      <c r="G271" s="271">
        <f>F271*E271</f>
        <v>0</v>
      </c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2.75" customHeight="1" x14ac:dyDescent="0.25">
      <c r="A272" s="75"/>
      <c r="B272" s="76"/>
      <c r="C272" s="77"/>
      <c r="D272" s="78"/>
      <c r="E272" s="79"/>
      <c r="F272" s="79"/>
      <c r="G272" s="80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2.75" customHeight="1" x14ac:dyDescent="0.25">
      <c r="A273" s="56" t="s">
        <v>317</v>
      </c>
      <c r="B273" s="57"/>
      <c r="C273" s="58" t="s">
        <v>97</v>
      </c>
      <c r="D273" s="59" t="s">
        <v>318</v>
      </c>
      <c r="E273" s="60"/>
      <c r="F273" s="60"/>
      <c r="G273" s="61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2.75" customHeight="1" x14ac:dyDescent="0.25">
      <c r="A274" s="62">
        <v>1</v>
      </c>
      <c r="B274" s="63"/>
      <c r="C274" s="64" t="s">
        <v>50</v>
      </c>
      <c r="D274" s="65" t="s">
        <v>51</v>
      </c>
      <c r="E274" s="86"/>
      <c r="F274" s="67"/>
      <c r="G274" s="67">
        <f>F274*E274</f>
        <v>0</v>
      </c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2.75" customHeight="1" x14ac:dyDescent="0.25">
      <c r="A275" s="62">
        <v>2</v>
      </c>
      <c r="B275" s="83"/>
      <c r="C275" s="64" t="s">
        <v>97</v>
      </c>
      <c r="D275" s="85" t="s">
        <v>321</v>
      </c>
      <c r="E275" s="66"/>
      <c r="F275" s="66"/>
      <c r="G275" s="68">
        <f>F275*E275</f>
        <v>0</v>
      </c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2.75" customHeight="1" x14ac:dyDescent="0.25">
      <c r="A276" s="62"/>
      <c r="B276" s="63"/>
      <c r="C276" s="64"/>
      <c r="D276" s="225" t="s">
        <v>52</v>
      </c>
      <c r="E276" s="271">
        <v>1</v>
      </c>
      <c r="F276" s="271">
        <f>SUM(G274:G275)</f>
        <v>0</v>
      </c>
      <c r="G276" s="271">
        <f>F276*E276</f>
        <v>0</v>
      </c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2.75" customHeight="1" x14ac:dyDescent="0.25">
      <c r="A277" s="75"/>
      <c r="B277" s="76"/>
      <c r="C277" s="77"/>
      <c r="D277" s="78"/>
      <c r="E277" s="79"/>
      <c r="F277" s="79"/>
      <c r="G277" s="80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2.75" customHeight="1" x14ac:dyDescent="0.25">
      <c r="A278" s="56" t="s">
        <v>326</v>
      </c>
      <c r="B278" s="57"/>
      <c r="C278" s="58" t="s">
        <v>56</v>
      </c>
      <c r="D278" s="59" t="s">
        <v>328</v>
      </c>
      <c r="E278" s="60"/>
      <c r="F278" s="60"/>
      <c r="G278" s="61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2.75" customHeight="1" x14ac:dyDescent="0.25">
      <c r="A279" s="62">
        <v>1</v>
      </c>
      <c r="B279" s="63"/>
      <c r="C279" s="64" t="s">
        <v>50</v>
      </c>
      <c r="D279" s="65" t="s">
        <v>51</v>
      </c>
      <c r="E279" s="224"/>
      <c r="F279" s="67"/>
      <c r="G279" s="68">
        <f>F279*E279</f>
        <v>0</v>
      </c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2.75" customHeight="1" x14ac:dyDescent="0.25">
      <c r="A280" s="69">
        <v>2</v>
      </c>
      <c r="B280" s="63"/>
      <c r="C280" s="64" t="s">
        <v>19</v>
      </c>
      <c r="D280" s="65" t="s">
        <v>329</v>
      </c>
      <c r="E280" s="67"/>
      <c r="F280" s="67"/>
      <c r="G280" s="245">
        <f>F280*E280</f>
        <v>0</v>
      </c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2.75" customHeight="1" x14ac:dyDescent="0.25">
      <c r="A281" s="62">
        <v>3</v>
      </c>
      <c r="B281" s="63"/>
      <c r="C281" s="64" t="s">
        <v>64</v>
      </c>
      <c r="D281" s="65" t="s">
        <v>330</v>
      </c>
      <c r="E281" s="224"/>
      <c r="F281" s="66"/>
      <c r="G281" s="68">
        <f>F281*E281</f>
        <v>0</v>
      </c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2.75" customHeight="1" x14ac:dyDescent="0.25">
      <c r="A282" s="69"/>
      <c r="B282" s="70"/>
      <c r="C282" s="71"/>
      <c r="D282" s="225" t="s">
        <v>52</v>
      </c>
      <c r="E282" s="73">
        <v>1</v>
      </c>
      <c r="F282" s="73">
        <f>SUM(G279:G281)</f>
        <v>0</v>
      </c>
      <c r="G282" s="74">
        <f>F282*E282</f>
        <v>0</v>
      </c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2.75" customHeight="1" x14ac:dyDescent="0.25">
      <c r="A283" s="75"/>
      <c r="B283" s="76"/>
      <c r="C283" s="77"/>
      <c r="D283" s="78"/>
      <c r="E283" s="79"/>
      <c r="F283" s="79"/>
      <c r="G283" s="80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2.75" customHeight="1" x14ac:dyDescent="0.25">
      <c r="A284" s="56" t="s">
        <v>333</v>
      </c>
      <c r="B284" s="57"/>
      <c r="C284" s="58" t="s">
        <v>97</v>
      </c>
      <c r="D284" s="59" t="s">
        <v>334</v>
      </c>
      <c r="E284" s="60"/>
      <c r="F284" s="60"/>
      <c r="G284" s="61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2.75" customHeight="1" x14ac:dyDescent="0.25">
      <c r="A285" s="82">
        <v>1</v>
      </c>
      <c r="B285" s="83"/>
      <c r="C285" s="84" t="s">
        <v>48</v>
      </c>
      <c r="D285" s="85" t="s">
        <v>335</v>
      </c>
      <c r="E285" s="224"/>
      <c r="F285" s="86"/>
      <c r="G285" s="68">
        <f t="shared" ref="G285:G295" si="10">F285*E285</f>
        <v>0</v>
      </c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2.75" customHeight="1" x14ac:dyDescent="0.25">
      <c r="A286" s="82">
        <v>2</v>
      </c>
      <c r="B286" s="83"/>
      <c r="C286" s="84" t="s">
        <v>97</v>
      </c>
      <c r="D286" s="85" t="s">
        <v>339</v>
      </c>
      <c r="E286" s="66"/>
      <c r="F286" s="86"/>
      <c r="G286" s="68">
        <f t="shared" si="10"/>
        <v>0</v>
      </c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2.75" customHeight="1" x14ac:dyDescent="0.25">
      <c r="A287" s="82">
        <v>3</v>
      </c>
      <c r="B287" s="83"/>
      <c r="C287" s="84" t="s">
        <v>97</v>
      </c>
      <c r="D287" s="85" t="s">
        <v>340</v>
      </c>
      <c r="E287" s="66"/>
      <c r="F287" s="86"/>
      <c r="G287" s="68">
        <f t="shared" si="10"/>
        <v>0</v>
      </c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2.75" customHeight="1" x14ac:dyDescent="0.25">
      <c r="A288" s="82">
        <v>4</v>
      </c>
      <c r="B288" s="83"/>
      <c r="C288" s="84" t="s">
        <v>64</v>
      </c>
      <c r="D288" s="85" t="s">
        <v>344</v>
      </c>
      <c r="E288" s="66"/>
      <c r="F288" s="86"/>
      <c r="G288" s="68">
        <f t="shared" si="10"/>
        <v>0</v>
      </c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2.75" customHeight="1" x14ac:dyDescent="0.25">
      <c r="A289" s="82">
        <v>5</v>
      </c>
      <c r="B289" s="83"/>
      <c r="C289" s="84" t="s">
        <v>97</v>
      </c>
      <c r="D289" s="85" t="s">
        <v>345</v>
      </c>
      <c r="E289" s="66"/>
      <c r="F289" s="86"/>
      <c r="G289" s="68">
        <f t="shared" si="10"/>
        <v>0</v>
      </c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2.75" customHeight="1" x14ac:dyDescent="0.25">
      <c r="A290" s="82">
        <v>6</v>
      </c>
      <c r="B290" s="83"/>
      <c r="C290" s="84" t="s">
        <v>64</v>
      </c>
      <c r="D290" s="85" t="s">
        <v>346</v>
      </c>
      <c r="E290" s="224"/>
      <c r="F290" s="86"/>
      <c r="G290" s="68">
        <f t="shared" si="10"/>
        <v>0</v>
      </c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2.75" customHeight="1" x14ac:dyDescent="0.25">
      <c r="A291" s="82">
        <v>7</v>
      </c>
      <c r="B291" s="83"/>
      <c r="C291" s="84" t="s">
        <v>64</v>
      </c>
      <c r="D291" s="85" t="s">
        <v>351</v>
      </c>
      <c r="E291" s="66"/>
      <c r="F291" s="86"/>
      <c r="G291" s="68">
        <f t="shared" si="10"/>
        <v>0</v>
      </c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2.75" customHeight="1" x14ac:dyDescent="0.25">
      <c r="A292" s="82">
        <v>8</v>
      </c>
      <c r="B292" s="83"/>
      <c r="C292" s="84" t="s">
        <v>97</v>
      </c>
      <c r="D292" s="85" t="s">
        <v>352</v>
      </c>
      <c r="E292" s="66"/>
      <c r="F292" s="86"/>
      <c r="G292" s="68">
        <f t="shared" si="10"/>
        <v>0</v>
      </c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2.75" customHeight="1" x14ac:dyDescent="0.25">
      <c r="A293" s="82">
        <v>9</v>
      </c>
      <c r="B293" s="83"/>
      <c r="C293" s="84" t="s">
        <v>50</v>
      </c>
      <c r="D293" s="85" t="s">
        <v>355</v>
      </c>
      <c r="E293" s="66"/>
      <c r="F293" s="86"/>
      <c r="G293" s="68">
        <f t="shared" si="10"/>
        <v>0</v>
      </c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2.75" customHeight="1" x14ac:dyDescent="0.25">
      <c r="A294" s="82">
        <v>10</v>
      </c>
      <c r="B294" s="63"/>
      <c r="C294" s="64" t="s">
        <v>50</v>
      </c>
      <c r="D294" s="65" t="s">
        <v>51</v>
      </c>
      <c r="E294" s="224"/>
      <c r="F294" s="67"/>
      <c r="G294" s="68">
        <f t="shared" si="10"/>
        <v>0</v>
      </c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2.75" customHeight="1" x14ac:dyDescent="0.25">
      <c r="A295" s="69"/>
      <c r="B295" s="70"/>
      <c r="C295" s="71"/>
      <c r="D295" s="225" t="s">
        <v>52</v>
      </c>
      <c r="E295" s="73">
        <v>1</v>
      </c>
      <c r="F295" s="73">
        <f>SUM(G285:G294)</f>
        <v>0</v>
      </c>
      <c r="G295" s="74">
        <f t="shared" si="10"/>
        <v>0</v>
      </c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2.75" customHeight="1" x14ac:dyDescent="0.25">
      <c r="A296" s="75"/>
      <c r="B296" s="76"/>
      <c r="C296" s="77"/>
      <c r="D296" s="78"/>
      <c r="E296" s="79"/>
      <c r="F296" s="79"/>
      <c r="G296" s="80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2.75" customHeight="1" x14ac:dyDescent="0.25">
      <c r="A297" s="56" t="s">
        <v>362</v>
      </c>
      <c r="B297" s="57"/>
      <c r="C297" s="58" t="s">
        <v>97</v>
      </c>
      <c r="D297" s="59" t="s">
        <v>364</v>
      </c>
      <c r="E297" s="60"/>
      <c r="F297" s="60"/>
      <c r="G297" s="61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2.75" customHeight="1" x14ac:dyDescent="0.25">
      <c r="A298" s="82">
        <v>1</v>
      </c>
      <c r="B298" s="83"/>
      <c r="C298" s="84" t="s">
        <v>48</v>
      </c>
      <c r="D298" s="85" t="s">
        <v>335</v>
      </c>
      <c r="E298" s="224"/>
      <c r="F298" s="86"/>
      <c r="G298" s="68">
        <f t="shared" ref="G298:G308" si="11">F298*E298</f>
        <v>0</v>
      </c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2.75" customHeight="1" x14ac:dyDescent="0.25">
      <c r="A299" s="82">
        <v>2</v>
      </c>
      <c r="B299" s="83"/>
      <c r="C299" s="84" t="s">
        <v>97</v>
      </c>
      <c r="D299" s="85" t="s">
        <v>339</v>
      </c>
      <c r="E299" s="66"/>
      <c r="F299" s="86"/>
      <c r="G299" s="68">
        <f t="shared" si="11"/>
        <v>0</v>
      </c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2.75" customHeight="1" x14ac:dyDescent="0.25">
      <c r="A300" s="82">
        <v>3</v>
      </c>
      <c r="B300" s="83"/>
      <c r="C300" s="84" t="s">
        <v>97</v>
      </c>
      <c r="D300" s="85" t="s">
        <v>340</v>
      </c>
      <c r="E300" s="66"/>
      <c r="F300" s="86"/>
      <c r="G300" s="68">
        <f t="shared" si="11"/>
        <v>0</v>
      </c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2.75" customHeight="1" x14ac:dyDescent="0.25">
      <c r="A301" s="82">
        <v>4</v>
      </c>
      <c r="B301" s="83"/>
      <c r="C301" s="84" t="s">
        <v>64</v>
      </c>
      <c r="D301" s="85" t="s">
        <v>344</v>
      </c>
      <c r="E301" s="66"/>
      <c r="F301" s="86"/>
      <c r="G301" s="68">
        <f t="shared" si="11"/>
        <v>0</v>
      </c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2.75" customHeight="1" x14ac:dyDescent="0.25">
      <c r="A302" s="82">
        <v>5</v>
      </c>
      <c r="B302" s="83"/>
      <c r="C302" s="84" t="s">
        <v>97</v>
      </c>
      <c r="D302" s="85" t="s">
        <v>345</v>
      </c>
      <c r="E302" s="66"/>
      <c r="F302" s="86"/>
      <c r="G302" s="68">
        <f t="shared" si="11"/>
        <v>0</v>
      </c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2.75" customHeight="1" x14ac:dyDescent="0.25">
      <c r="A303" s="82">
        <v>6</v>
      </c>
      <c r="B303" s="83"/>
      <c r="C303" s="84" t="s">
        <v>64</v>
      </c>
      <c r="D303" s="85" t="s">
        <v>346</v>
      </c>
      <c r="E303" s="224"/>
      <c r="F303" s="86"/>
      <c r="G303" s="68">
        <f t="shared" si="11"/>
        <v>0</v>
      </c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2.75" customHeight="1" x14ac:dyDescent="0.25">
      <c r="A304" s="82">
        <v>7</v>
      </c>
      <c r="B304" s="83"/>
      <c r="C304" s="84" t="s">
        <v>64</v>
      </c>
      <c r="D304" s="85" t="s">
        <v>351</v>
      </c>
      <c r="E304" s="66"/>
      <c r="F304" s="86"/>
      <c r="G304" s="68">
        <f t="shared" si="11"/>
        <v>0</v>
      </c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2.75" customHeight="1" x14ac:dyDescent="0.25">
      <c r="A305" s="82">
        <v>8</v>
      </c>
      <c r="B305" s="83"/>
      <c r="C305" s="84" t="s">
        <v>97</v>
      </c>
      <c r="D305" s="85" t="s">
        <v>352</v>
      </c>
      <c r="E305" s="66"/>
      <c r="F305" s="86"/>
      <c r="G305" s="68">
        <f t="shared" si="11"/>
        <v>0</v>
      </c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2.75" customHeight="1" x14ac:dyDescent="0.25">
      <c r="A306" s="82">
        <v>9</v>
      </c>
      <c r="B306" s="83"/>
      <c r="C306" s="84" t="s">
        <v>50</v>
      </c>
      <c r="D306" s="85" t="s">
        <v>355</v>
      </c>
      <c r="E306" s="66"/>
      <c r="F306" s="86"/>
      <c r="G306" s="68">
        <f t="shared" si="11"/>
        <v>0</v>
      </c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2.75" customHeight="1" x14ac:dyDescent="0.25">
      <c r="A307" s="82">
        <v>10</v>
      </c>
      <c r="B307" s="63"/>
      <c r="C307" s="64" t="s">
        <v>50</v>
      </c>
      <c r="D307" s="65" t="s">
        <v>51</v>
      </c>
      <c r="E307" s="224"/>
      <c r="F307" s="67"/>
      <c r="G307" s="68">
        <f t="shared" si="11"/>
        <v>0</v>
      </c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2.75" customHeight="1" x14ac:dyDescent="0.25">
      <c r="A308" s="69"/>
      <c r="B308" s="70"/>
      <c r="C308" s="71"/>
      <c r="D308" s="225" t="s">
        <v>52</v>
      </c>
      <c r="E308" s="73">
        <v>1</v>
      </c>
      <c r="F308" s="73">
        <f>SUM(G298:G307)</f>
        <v>0</v>
      </c>
      <c r="G308" s="74">
        <f t="shared" si="11"/>
        <v>0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2.75" customHeight="1" x14ac:dyDescent="0.25">
      <c r="A309" s="75"/>
      <c r="B309" s="76"/>
      <c r="C309" s="77"/>
      <c r="D309" s="78"/>
      <c r="E309" s="79"/>
      <c r="F309" s="79"/>
      <c r="G309" s="80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2.75" customHeight="1" x14ac:dyDescent="0.25">
      <c r="A310" s="56" t="s">
        <v>377</v>
      </c>
      <c r="B310" s="57"/>
      <c r="C310" s="58" t="s">
        <v>97</v>
      </c>
      <c r="D310" s="59" t="s">
        <v>379</v>
      </c>
      <c r="E310" s="60"/>
      <c r="F310" s="60"/>
      <c r="G310" s="61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2.75" customHeight="1" x14ac:dyDescent="0.25">
      <c r="A311" s="82">
        <v>1</v>
      </c>
      <c r="B311" s="83"/>
      <c r="C311" s="84" t="s">
        <v>48</v>
      </c>
      <c r="D311" s="85" t="s">
        <v>335</v>
      </c>
      <c r="E311" s="224"/>
      <c r="F311" s="86"/>
      <c r="G311" s="68">
        <f t="shared" ref="G311:G321" si="12">F311*E311</f>
        <v>0</v>
      </c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2.75" customHeight="1" x14ac:dyDescent="0.25">
      <c r="A312" s="82">
        <v>2</v>
      </c>
      <c r="B312" s="83"/>
      <c r="C312" s="84" t="s">
        <v>97</v>
      </c>
      <c r="D312" s="85" t="s">
        <v>339</v>
      </c>
      <c r="E312" s="66"/>
      <c r="F312" s="86"/>
      <c r="G312" s="68">
        <f t="shared" si="12"/>
        <v>0</v>
      </c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2.75" customHeight="1" x14ac:dyDescent="0.25">
      <c r="A313" s="82">
        <v>3</v>
      </c>
      <c r="B313" s="83"/>
      <c r="C313" s="84" t="s">
        <v>97</v>
      </c>
      <c r="D313" s="85" t="s">
        <v>340</v>
      </c>
      <c r="E313" s="66"/>
      <c r="F313" s="86"/>
      <c r="G313" s="68">
        <f t="shared" si="12"/>
        <v>0</v>
      </c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2.75" customHeight="1" x14ac:dyDescent="0.25">
      <c r="A314" s="82">
        <v>4</v>
      </c>
      <c r="B314" s="83"/>
      <c r="C314" s="84" t="s">
        <v>64</v>
      </c>
      <c r="D314" s="85" t="s">
        <v>344</v>
      </c>
      <c r="E314" s="66"/>
      <c r="F314" s="86"/>
      <c r="G314" s="68">
        <f t="shared" si="12"/>
        <v>0</v>
      </c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2.75" customHeight="1" x14ac:dyDescent="0.25">
      <c r="A315" s="82">
        <v>5</v>
      </c>
      <c r="B315" s="83"/>
      <c r="C315" s="84" t="s">
        <v>97</v>
      </c>
      <c r="D315" s="85" t="s">
        <v>345</v>
      </c>
      <c r="E315" s="66"/>
      <c r="F315" s="86"/>
      <c r="G315" s="68">
        <f t="shared" si="12"/>
        <v>0</v>
      </c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2.75" customHeight="1" x14ac:dyDescent="0.25">
      <c r="A316" s="82">
        <v>6</v>
      </c>
      <c r="B316" s="83"/>
      <c r="C316" s="84" t="s">
        <v>64</v>
      </c>
      <c r="D316" s="85" t="s">
        <v>346</v>
      </c>
      <c r="E316" s="66"/>
      <c r="F316" s="86"/>
      <c r="G316" s="68">
        <f t="shared" si="12"/>
        <v>0</v>
      </c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2.75" customHeight="1" x14ac:dyDescent="0.25">
      <c r="A317" s="82">
        <v>7</v>
      </c>
      <c r="B317" s="83"/>
      <c r="C317" s="84" t="s">
        <v>64</v>
      </c>
      <c r="D317" s="85" t="s">
        <v>351</v>
      </c>
      <c r="E317" s="66"/>
      <c r="F317" s="86"/>
      <c r="G317" s="68">
        <f t="shared" si="12"/>
        <v>0</v>
      </c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2.75" customHeight="1" x14ac:dyDescent="0.25">
      <c r="A318" s="82">
        <v>8</v>
      </c>
      <c r="B318" s="83"/>
      <c r="C318" s="84" t="s">
        <v>97</v>
      </c>
      <c r="D318" s="85" t="s">
        <v>352</v>
      </c>
      <c r="E318" s="66"/>
      <c r="F318" s="86"/>
      <c r="G318" s="68">
        <f t="shared" si="12"/>
        <v>0</v>
      </c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2.75" customHeight="1" x14ac:dyDescent="0.25">
      <c r="A319" s="82">
        <v>9</v>
      </c>
      <c r="B319" s="83"/>
      <c r="C319" s="84" t="s">
        <v>50</v>
      </c>
      <c r="D319" s="85" t="s">
        <v>355</v>
      </c>
      <c r="E319" s="66"/>
      <c r="F319" s="86"/>
      <c r="G319" s="68">
        <f t="shared" si="12"/>
        <v>0</v>
      </c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2.75" customHeight="1" x14ac:dyDescent="0.25">
      <c r="A320" s="82">
        <v>10</v>
      </c>
      <c r="B320" s="63"/>
      <c r="C320" s="64" t="s">
        <v>50</v>
      </c>
      <c r="D320" s="65" t="s">
        <v>51</v>
      </c>
      <c r="E320" s="224"/>
      <c r="F320" s="67"/>
      <c r="G320" s="68">
        <f t="shared" si="12"/>
        <v>0</v>
      </c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2.75" customHeight="1" x14ac:dyDescent="0.25">
      <c r="A321" s="69"/>
      <c r="B321" s="70"/>
      <c r="C321" s="71"/>
      <c r="D321" s="225" t="s">
        <v>52</v>
      </c>
      <c r="E321" s="73">
        <v>1</v>
      </c>
      <c r="F321" s="73">
        <f>SUM(G311:G320)</f>
        <v>0</v>
      </c>
      <c r="G321" s="74">
        <f t="shared" si="12"/>
        <v>0</v>
      </c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2.75" customHeight="1" x14ac:dyDescent="0.25">
      <c r="A322" s="75"/>
      <c r="B322" s="76"/>
      <c r="C322" s="77"/>
      <c r="D322" s="78"/>
      <c r="E322" s="79"/>
      <c r="F322" s="79"/>
      <c r="G322" s="80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2.75" customHeight="1" x14ac:dyDescent="0.25">
      <c r="A323" s="56" t="s">
        <v>393</v>
      </c>
      <c r="B323" s="57"/>
      <c r="C323" s="58" t="s">
        <v>97</v>
      </c>
      <c r="D323" s="59" t="s">
        <v>394</v>
      </c>
      <c r="E323" s="60"/>
      <c r="F323" s="60"/>
      <c r="G323" s="61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2.75" customHeight="1" x14ac:dyDescent="0.25">
      <c r="A324" s="82">
        <v>1</v>
      </c>
      <c r="B324" s="83"/>
      <c r="C324" s="84" t="s">
        <v>48</v>
      </c>
      <c r="D324" s="85" t="s">
        <v>335</v>
      </c>
      <c r="E324" s="224"/>
      <c r="F324" s="86"/>
      <c r="G324" s="68">
        <f t="shared" ref="G324:G334" si="13">F324*E324</f>
        <v>0</v>
      </c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2.75" customHeight="1" x14ac:dyDescent="0.25">
      <c r="A325" s="82">
        <v>2</v>
      </c>
      <c r="B325" s="83"/>
      <c r="C325" s="84" t="s">
        <v>64</v>
      </c>
      <c r="D325" s="85" t="s">
        <v>397</v>
      </c>
      <c r="E325" s="66"/>
      <c r="F325" s="86"/>
      <c r="G325" s="68">
        <f t="shared" si="13"/>
        <v>0</v>
      </c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2.75" customHeight="1" x14ac:dyDescent="0.25">
      <c r="A326" s="82">
        <v>3</v>
      </c>
      <c r="B326" s="83"/>
      <c r="C326" s="84" t="s">
        <v>97</v>
      </c>
      <c r="D326" s="85" t="s">
        <v>339</v>
      </c>
      <c r="E326" s="66"/>
      <c r="F326" s="86"/>
      <c r="G326" s="68">
        <f t="shared" si="13"/>
        <v>0</v>
      </c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2.75" customHeight="1" x14ac:dyDescent="0.25">
      <c r="A327" s="82">
        <v>4</v>
      </c>
      <c r="B327" s="83"/>
      <c r="C327" s="84" t="s">
        <v>97</v>
      </c>
      <c r="D327" s="85" t="s">
        <v>340</v>
      </c>
      <c r="E327" s="66"/>
      <c r="F327" s="86"/>
      <c r="G327" s="68">
        <f t="shared" si="13"/>
        <v>0</v>
      </c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2.75" customHeight="1" x14ac:dyDescent="0.25">
      <c r="A328" s="82">
        <v>5</v>
      </c>
      <c r="B328" s="83"/>
      <c r="C328" s="84" t="s">
        <v>97</v>
      </c>
      <c r="D328" s="85" t="s">
        <v>345</v>
      </c>
      <c r="E328" s="66"/>
      <c r="F328" s="86"/>
      <c r="G328" s="68">
        <f t="shared" si="13"/>
        <v>0</v>
      </c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2.75" customHeight="1" x14ac:dyDescent="0.25">
      <c r="A329" s="82">
        <v>6</v>
      </c>
      <c r="B329" s="83"/>
      <c r="C329" s="84" t="s">
        <v>64</v>
      </c>
      <c r="D329" s="85" t="s">
        <v>346</v>
      </c>
      <c r="E329" s="66"/>
      <c r="F329" s="86"/>
      <c r="G329" s="68">
        <f t="shared" si="13"/>
        <v>0</v>
      </c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2.75" customHeight="1" x14ac:dyDescent="0.25">
      <c r="A330" s="82">
        <v>7</v>
      </c>
      <c r="B330" s="83"/>
      <c r="C330" s="84" t="s">
        <v>64</v>
      </c>
      <c r="D330" s="85" t="s">
        <v>351</v>
      </c>
      <c r="E330" s="66"/>
      <c r="F330" s="86"/>
      <c r="G330" s="68">
        <f t="shared" si="13"/>
        <v>0</v>
      </c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2.75" customHeight="1" x14ac:dyDescent="0.25">
      <c r="A331" s="82">
        <v>8</v>
      </c>
      <c r="B331" s="83"/>
      <c r="C331" s="84" t="s">
        <v>97</v>
      </c>
      <c r="D331" s="85" t="s">
        <v>352</v>
      </c>
      <c r="E331" s="66"/>
      <c r="F331" s="86"/>
      <c r="G331" s="68">
        <f t="shared" si="13"/>
        <v>0</v>
      </c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2.75" customHeight="1" x14ac:dyDescent="0.25">
      <c r="A332" s="82">
        <v>9</v>
      </c>
      <c r="B332" s="83"/>
      <c r="C332" s="84" t="s">
        <v>50</v>
      </c>
      <c r="D332" s="85" t="s">
        <v>355</v>
      </c>
      <c r="E332" s="66"/>
      <c r="F332" s="86"/>
      <c r="G332" s="68">
        <f t="shared" si="13"/>
        <v>0</v>
      </c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2.75" customHeight="1" x14ac:dyDescent="0.25">
      <c r="A333" s="82">
        <v>10</v>
      </c>
      <c r="B333" s="63"/>
      <c r="C333" s="64" t="s">
        <v>50</v>
      </c>
      <c r="D333" s="65" t="s">
        <v>51</v>
      </c>
      <c r="E333" s="224"/>
      <c r="F333" s="67"/>
      <c r="G333" s="68">
        <f t="shared" si="13"/>
        <v>0</v>
      </c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2.75" customHeight="1" x14ac:dyDescent="0.25">
      <c r="A334" s="69"/>
      <c r="B334" s="70"/>
      <c r="C334" s="71"/>
      <c r="D334" s="225" t="s">
        <v>52</v>
      </c>
      <c r="E334" s="73">
        <v>1</v>
      </c>
      <c r="F334" s="73">
        <f>SUM(G324:G333)</f>
        <v>0</v>
      </c>
      <c r="G334" s="74">
        <f t="shared" si="13"/>
        <v>0</v>
      </c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2.75" customHeight="1" x14ac:dyDescent="0.25">
      <c r="A335" s="75"/>
      <c r="B335" s="76"/>
      <c r="C335" s="77"/>
      <c r="D335" s="78"/>
      <c r="E335" s="79"/>
      <c r="F335" s="79"/>
      <c r="G335" s="80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2.75" customHeight="1" x14ac:dyDescent="0.25">
      <c r="A336" s="56" t="s">
        <v>401</v>
      </c>
      <c r="B336" s="57"/>
      <c r="C336" s="58" t="s">
        <v>97</v>
      </c>
      <c r="D336" s="59" t="s">
        <v>402</v>
      </c>
      <c r="E336" s="60"/>
      <c r="F336" s="60"/>
      <c r="G336" s="61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2.75" customHeight="1" x14ac:dyDescent="0.25">
      <c r="A337" s="82">
        <v>1</v>
      </c>
      <c r="B337" s="83"/>
      <c r="C337" s="84" t="s">
        <v>97</v>
      </c>
      <c r="D337" s="85" t="s">
        <v>405</v>
      </c>
      <c r="E337" s="66"/>
      <c r="F337" s="86"/>
      <c r="G337" s="68">
        <f>F337*E337</f>
        <v>0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2.75" customHeight="1" x14ac:dyDescent="0.25">
      <c r="A338" s="82">
        <v>2</v>
      </c>
      <c r="B338" s="83"/>
      <c r="C338" s="84" t="s">
        <v>97</v>
      </c>
      <c r="D338" s="85" t="s">
        <v>406</v>
      </c>
      <c r="E338" s="66"/>
      <c r="F338" s="86"/>
      <c r="G338" s="68">
        <f>F338*E338</f>
        <v>0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2.75" customHeight="1" x14ac:dyDescent="0.25">
      <c r="A339" s="82">
        <v>3</v>
      </c>
      <c r="B339" s="83"/>
      <c r="C339" s="84" t="s">
        <v>50</v>
      </c>
      <c r="D339" s="85" t="s">
        <v>407</v>
      </c>
      <c r="E339" s="66"/>
      <c r="F339" s="297"/>
      <c r="G339" s="68">
        <f>F339*E339</f>
        <v>0</v>
      </c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2.75" customHeight="1" x14ac:dyDescent="0.25">
      <c r="A340" s="82">
        <v>4</v>
      </c>
      <c r="B340" s="63"/>
      <c r="C340" s="64" t="s">
        <v>50</v>
      </c>
      <c r="D340" s="65" t="s">
        <v>51</v>
      </c>
      <c r="E340" s="66"/>
      <c r="F340" s="67"/>
      <c r="G340" s="68">
        <f>F340*E340</f>
        <v>0</v>
      </c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2.75" customHeight="1" x14ac:dyDescent="0.25">
      <c r="A341" s="69"/>
      <c r="B341" s="70"/>
      <c r="C341" s="71"/>
      <c r="D341" s="225" t="s">
        <v>52</v>
      </c>
      <c r="E341" s="73">
        <v>1</v>
      </c>
      <c r="F341" s="73">
        <f>SUM(G337:G340)</f>
        <v>0</v>
      </c>
      <c r="G341" s="74">
        <f>F341*E341</f>
        <v>0</v>
      </c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2.75" customHeight="1" x14ac:dyDescent="0.25">
      <c r="A342" s="75"/>
      <c r="B342" s="76"/>
      <c r="C342" s="77"/>
      <c r="D342" s="78"/>
      <c r="E342" s="79"/>
      <c r="F342" s="79"/>
      <c r="G342" s="80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2.75" customHeight="1" x14ac:dyDescent="0.25">
      <c r="A343" s="56" t="s">
        <v>409</v>
      </c>
      <c r="B343" s="57"/>
      <c r="C343" s="58" t="s">
        <v>97</v>
      </c>
      <c r="D343" s="59" t="s">
        <v>410</v>
      </c>
      <c r="E343" s="60"/>
      <c r="F343" s="60"/>
      <c r="G343" s="61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2.75" customHeight="1" x14ac:dyDescent="0.25">
      <c r="A344" s="82">
        <v>1</v>
      </c>
      <c r="B344" s="83"/>
      <c r="C344" s="84" t="s">
        <v>48</v>
      </c>
      <c r="D344" s="85" t="s">
        <v>335</v>
      </c>
      <c r="E344" s="224"/>
      <c r="F344" s="86"/>
      <c r="G344" s="68">
        <f t="shared" ref="G344:G354" si="14">F344*E344</f>
        <v>0</v>
      </c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2.75" customHeight="1" x14ac:dyDescent="0.25">
      <c r="A345" s="82">
        <v>2</v>
      </c>
      <c r="B345" s="83"/>
      <c r="C345" s="84" t="s">
        <v>64</v>
      </c>
      <c r="D345" s="85" t="s">
        <v>397</v>
      </c>
      <c r="E345" s="66"/>
      <c r="F345" s="86"/>
      <c r="G345" s="68">
        <f t="shared" si="14"/>
        <v>0</v>
      </c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2.75" customHeight="1" x14ac:dyDescent="0.25">
      <c r="A346" s="82">
        <v>3</v>
      </c>
      <c r="B346" s="83"/>
      <c r="C346" s="84" t="s">
        <v>97</v>
      </c>
      <c r="D346" s="85" t="s">
        <v>413</v>
      </c>
      <c r="E346" s="66"/>
      <c r="F346" s="86"/>
      <c r="G346" s="68">
        <f t="shared" si="14"/>
        <v>0</v>
      </c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2.75" customHeight="1" x14ac:dyDescent="0.25">
      <c r="A347" s="82">
        <v>4</v>
      </c>
      <c r="B347" s="83"/>
      <c r="C347" s="84" t="s">
        <v>97</v>
      </c>
      <c r="D347" s="85" t="s">
        <v>340</v>
      </c>
      <c r="E347" s="66"/>
      <c r="F347" s="86"/>
      <c r="G347" s="68">
        <f t="shared" si="14"/>
        <v>0</v>
      </c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2.75" customHeight="1" x14ac:dyDescent="0.25">
      <c r="A348" s="82">
        <v>5</v>
      </c>
      <c r="B348" s="83"/>
      <c r="C348" s="84" t="s">
        <v>97</v>
      </c>
      <c r="D348" s="85" t="s">
        <v>345</v>
      </c>
      <c r="E348" s="66"/>
      <c r="F348" s="86"/>
      <c r="G348" s="68">
        <f t="shared" si="14"/>
        <v>0</v>
      </c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2.75" customHeight="1" x14ac:dyDescent="0.25">
      <c r="A349" s="82">
        <v>6</v>
      </c>
      <c r="B349" s="83"/>
      <c r="C349" s="84" t="s">
        <v>64</v>
      </c>
      <c r="D349" s="85" t="s">
        <v>346</v>
      </c>
      <c r="E349" s="66"/>
      <c r="F349" s="86"/>
      <c r="G349" s="68">
        <f t="shared" si="14"/>
        <v>0</v>
      </c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2.75" customHeight="1" x14ac:dyDescent="0.25">
      <c r="A350" s="82">
        <v>7</v>
      </c>
      <c r="B350" s="83"/>
      <c r="C350" s="84" t="s">
        <v>64</v>
      </c>
      <c r="D350" s="85" t="s">
        <v>351</v>
      </c>
      <c r="E350" s="66"/>
      <c r="F350" s="86"/>
      <c r="G350" s="68">
        <f t="shared" si="14"/>
        <v>0</v>
      </c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2.75" customHeight="1" x14ac:dyDescent="0.25">
      <c r="A351" s="82">
        <v>8</v>
      </c>
      <c r="B351" s="83"/>
      <c r="C351" s="84" t="s">
        <v>97</v>
      </c>
      <c r="D351" s="85" t="s">
        <v>416</v>
      </c>
      <c r="E351" s="66"/>
      <c r="F351" s="86"/>
      <c r="G351" s="68">
        <f t="shared" si="14"/>
        <v>0</v>
      </c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2.75" customHeight="1" x14ac:dyDescent="0.25">
      <c r="A352" s="82">
        <v>9</v>
      </c>
      <c r="B352" s="83"/>
      <c r="C352" s="84" t="s">
        <v>50</v>
      </c>
      <c r="D352" s="85" t="s">
        <v>355</v>
      </c>
      <c r="E352" s="66"/>
      <c r="F352" s="86"/>
      <c r="G352" s="68">
        <f t="shared" si="14"/>
        <v>0</v>
      </c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2.75" customHeight="1" x14ac:dyDescent="0.25">
      <c r="A353" s="82">
        <v>10</v>
      </c>
      <c r="B353" s="63"/>
      <c r="C353" s="64" t="s">
        <v>50</v>
      </c>
      <c r="D353" s="65" t="s">
        <v>51</v>
      </c>
      <c r="E353" s="224"/>
      <c r="F353" s="67"/>
      <c r="G353" s="68">
        <f t="shared" si="14"/>
        <v>0</v>
      </c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2.75" customHeight="1" x14ac:dyDescent="0.25">
      <c r="A354" s="69"/>
      <c r="B354" s="70"/>
      <c r="C354" s="71"/>
      <c r="D354" s="225" t="s">
        <v>52</v>
      </c>
      <c r="E354" s="73">
        <v>1</v>
      </c>
      <c r="F354" s="73">
        <f>SUM(G344:G353)</f>
        <v>0</v>
      </c>
      <c r="G354" s="74">
        <f t="shared" si="14"/>
        <v>0</v>
      </c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2.75" customHeight="1" x14ac:dyDescent="0.25">
      <c r="A355" s="75"/>
      <c r="B355" s="76"/>
      <c r="C355" s="77"/>
      <c r="D355" s="78"/>
      <c r="E355" s="79"/>
      <c r="F355" s="79"/>
      <c r="G355" s="80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2.75" customHeight="1" x14ac:dyDescent="0.25">
      <c r="A356" s="56" t="s">
        <v>418</v>
      </c>
      <c r="B356" s="57"/>
      <c r="C356" s="58" t="s">
        <v>97</v>
      </c>
      <c r="D356" s="59" t="s">
        <v>419</v>
      </c>
      <c r="E356" s="60"/>
      <c r="F356" s="60"/>
      <c r="G356" s="61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2.75" customHeight="1" x14ac:dyDescent="0.25">
      <c r="A357" s="82">
        <v>1</v>
      </c>
      <c r="B357" s="83"/>
      <c r="C357" s="84" t="s">
        <v>97</v>
      </c>
      <c r="D357" s="85" t="s">
        <v>420</v>
      </c>
      <c r="E357" s="66"/>
      <c r="F357" s="86"/>
      <c r="G357" s="68">
        <f>F357*E357</f>
        <v>0</v>
      </c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2.75" customHeight="1" x14ac:dyDescent="0.25">
      <c r="A358" s="82">
        <v>2</v>
      </c>
      <c r="B358" s="83"/>
      <c r="C358" s="84" t="s">
        <v>97</v>
      </c>
      <c r="D358" s="85" t="s">
        <v>406</v>
      </c>
      <c r="E358" s="66"/>
      <c r="F358" s="86"/>
      <c r="G358" s="68">
        <f>F358*E358</f>
        <v>0</v>
      </c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2.75" customHeight="1" x14ac:dyDescent="0.25">
      <c r="A359" s="82">
        <v>3</v>
      </c>
      <c r="B359" s="83"/>
      <c r="C359" s="84" t="s">
        <v>50</v>
      </c>
      <c r="D359" s="85" t="s">
        <v>407</v>
      </c>
      <c r="E359" s="66"/>
      <c r="F359" s="297"/>
      <c r="G359" s="68">
        <f>F359*E359</f>
        <v>0</v>
      </c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2.75" customHeight="1" x14ac:dyDescent="0.25">
      <c r="A360" s="82">
        <v>4</v>
      </c>
      <c r="B360" s="63"/>
      <c r="C360" s="64" t="s">
        <v>50</v>
      </c>
      <c r="D360" s="65" t="s">
        <v>51</v>
      </c>
      <c r="E360" s="66"/>
      <c r="F360" s="67"/>
      <c r="G360" s="68">
        <f>F360*E360</f>
        <v>0</v>
      </c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2.75" customHeight="1" x14ac:dyDescent="0.25">
      <c r="A361" s="69"/>
      <c r="B361" s="70"/>
      <c r="C361" s="71"/>
      <c r="D361" s="225" t="s">
        <v>52</v>
      </c>
      <c r="E361" s="73">
        <v>1</v>
      </c>
      <c r="F361" s="73">
        <f>SUM(G357:G360)</f>
        <v>0</v>
      </c>
      <c r="G361" s="74">
        <f>F361*E361</f>
        <v>0</v>
      </c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2.75" customHeight="1" x14ac:dyDescent="0.25">
      <c r="A362" s="75"/>
      <c r="B362" s="76"/>
      <c r="C362" s="77"/>
      <c r="D362" s="78"/>
      <c r="E362" s="79"/>
      <c r="F362" s="79"/>
      <c r="G362" s="80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2.75" customHeight="1" x14ac:dyDescent="0.25">
      <c r="A363" s="308"/>
      <c r="B363" s="308"/>
      <c r="C363" s="309"/>
      <c r="D363" s="52"/>
      <c r="E363" s="310"/>
      <c r="F363" s="311"/>
      <c r="G363" s="311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2.75" customHeight="1" x14ac:dyDescent="0.25">
      <c r="A364" s="312" t="s">
        <v>423</v>
      </c>
      <c r="B364" s="313"/>
      <c r="C364" s="314" t="s">
        <v>56</v>
      </c>
      <c r="D364" s="315" t="s">
        <v>424</v>
      </c>
      <c r="E364" s="317"/>
      <c r="F364" s="317"/>
      <c r="G364" s="318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2.75" customHeight="1" x14ac:dyDescent="0.25">
      <c r="A365" s="319">
        <v>1</v>
      </c>
      <c r="B365" s="170"/>
      <c r="C365" s="108" t="s">
        <v>50</v>
      </c>
      <c r="D365" s="320" t="s">
        <v>427</v>
      </c>
      <c r="E365" s="322"/>
      <c r="F365" s="323"/>
      <c r="G365" s="116">
        <f>F365*E365</f>
        <v>0</v>
      </c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2.75" customHeight="1" x14ac:dyDescent="0.25">
      <c r="A366" s="325">
        <v>2</v>
      </c>
      <c r="B366" s="170"/>
      <c r="C366" s="108" t="s">
        <v>50</v>
      </c>
      <c r="D366" s="320" t="s">
        <v>430</v>
      </c>
      <c r="E366" s="322"/>
      <c r="F366" s="323"/>
      <c r="G366" s="327">
        <f>F366*E366</f>
        <v>0</v>
      </c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2.75" customHeight="1" x14ac:dyDescent="0.25">
      <c r="A367" s="329">
        <v>3</v>
      </c>
      <c r="B367" s="170"/>
      <c r="C367" s="108" t="s">
        <v>50</v>
      </c>
      <c r="D367" s="109" t="s">
        <v>431</v>
      </c>
      <c r="E367" s="322"/>
      <c r="F367" s="331"/>
      <c r="G367" s="327">
        <f>F367*E367</f>
        <v>0</v>
      </c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2.75" customHeight="1" x14ac:dyDescent="0.25">
      <c r="A368" s="329">
        <v>4</v>
      </c>
      <c r="B368" s="170"/>
      <c r="C368" s="108" t="s">
        <v>50</v>
      </c>
      <c r="D368" s="109" t="s">
        <v>433</v>
      </c>
      <c r="E368" s="322"/>
      <c r="F368" s="331"/>
      <c r="G368" s="116">
        <f>F368*E368</f>
        <v>0</v>
      </c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2.75" customHeight="1" x14ac:dyDescent="0.25">
      <c r="A369" s="325"/>
      <c r="B369" s="334"/>
      <c r="C369" s="336"/>
      <c r="D369" s="337" t="s">
        <v>52</v>
      </c>
      <c r="E369" s="342">
        <v>1</v>
      </c>
      <c r="F369" s="345">
        <f>SUM(G365:G368)</f>
        <v>0</v>
      </c>
      <c r="G369" s="345">
        <f>F369*E369</f>
        <v>0</v>
      </c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2.75" customHeight="1" x14ac:dyDescent="0.25">
      <c r="A370" s="350"/>
      <c r="B370" s="352"/>
      <c r="C370" s="354"/>
      <c r="D370" s="356"/>
      <c r="E370" s="357"/>
      <c r="F370" s="357"/>
      <c r="G370" s="359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2.75" customHeight="1" x14ac:dyDescent="0.25">
      <c r="A371" s="312" t="s">
        <v>440</v>
      </c>
      <c r="B371" s="313"/>
      <c r="C371" s="314" t="s">
        <v>56</v>
      </c>
      <c r="D371" s="315" t="s">
        <v>424</v>
      </c>
      <c r="E371" s="317"/>
      <c r="F371" s="317"/>
      <c r="G371" s="318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2.75" customHeight="1" x14ac:dyDescent="0.25">
      <c r="A372" s="329">
        <v>1</v>
      </c>
      <c r="B372" s="170"/>
      <c r="C372" s="108" t="s">
        <v>50</v>
      </c>
      <c r="D372" s="109" t="s">
        <v>431</v>
      </c>
      <c r="E372" s="322"/>
      <c r="F372" s="331"/>
      <c r="G372" s="327">
        <f>F372*E372</f>
        <v>0</v>
      </c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2.75" customHeight="1" x14ac:dyDescent="0.25">
      <c r="A373" s="329">
        <v>2</v>
      </c>
      <c r="B373" s="170"/>
      <c r="C373" s="108" t="s">
        <v>50</v>
      </c>
      <c r="D373" s="109" t="s">
        <v>433</v>
      </c>
      <c r="E373" s="322"/>
      <c r="F373" s="331"/>
      <c r="G373" s="116">
        <f>F373*E373</f>
        <v>0</v>
      </c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2.75" customHeight="1" x14ac:dyDescent="0.25">
      <c r="A374" s="325"/>
      <c r="B374" s="334"/>
      <c r="C374" s="336"/>
      <c r="D374" s="337" t="s">
        <v>52</v>
      </c>
      <c r="E374" s="342">
        <v>1</v>
      </c>
      <c r="F374" s="345">
        <f>SUM(G372:G373)</f>
        <v>0</v>
      </c>
      <c r="G374" s="345">
        <f>F374*E374</f>
        <v>0</v>
      </c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2.75" customHeight="1" x14ac:dyDescent="0.25">
      <c r="A375" s="350"/>
      <c r="B375" s="352"/>
      <c r="C375" s="354"/>
      <c r="D375" s="356"/>
      <c r="E375" s="357"/>
      <c r="F375" s="357"/>
      <c r="G375" s="359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2.75" customHeight="1" x14ac:dyDescent="0.25">
      <c r="A376" s="312" t="s">
        <v>319</v>
      </c>
      <c r="B376" s="313"/>
      <c r="C376" s="314" t="s">
        <v>97</v>
      </c>
      <c r="D376" s="373" t="s">
        <v>320</v>
      </c>
      <c r="E376" s="317"/>
      <c r="F376" s="317"/>
      <c r="G376" s="318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2.75" customHeight="1" x14ac:dyDescent="0.25">
      <c r="A377" s="329">
        <v>1</v>
      </c>
      <c r="B377" s="170"/>
      <c r="C377" s="113" t="s">
        <v>97</v>
      </c>
      <c r="D377" s="109" t="s">
        <v>444</v>
      </c>
      <c r="E377" s="322"/>
      <c r="F377" s="331"/>
      <c r="G377" s="327">
        <f>F377*E377</f>
        <v>0</v>
      </c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2.75" customHeight="1" x14ac:dyDescent="0.25">
      <c r="A378" s="329">
        <v>2</v>
      </c>
      <c r="B378" s="170"/>
      <c r="C378" s="113" t="s">
        <v>97</v>
      </c>
      <c r="D378" s="109" t="s">
        <v>445</v>
      </c>
      <c r="E378" s="322"/>
      <c r="F378" s="331"/>
      <c r="G378" s="327">
        <f>F378*E378</f>
        <v>0</v>
      </c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2.75" customHeight="1" x14ac:dyDescent="0.25">
      <c r="A379" s="329">
        <v>3</v>
      </c>
      <c r="B379" s="170"/>
      <c r="C379" s="108" t="s">
        <v>50</v>
      </c>
      <c r="D379" s="109" t="s">
        <v>431</v>
      </c>
      <c r="E379" s="322"/>
      <c r="F379" s="331"/>
      <c r="G379" s="327">
        <f>F379*E379</f>
        <v>0</v>
      </c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2.75" customHeight="1" x14ac:dyDescent="0.25">
      <c r="A380" s="329">
        <v>4</v>
      </c>
      <c r="B380" s="170"/>
      <c r="C380" s="108" t="s">
        <v>50</v>
      </c>
      <c r="D380" s="109" t="s">
        <v>433</v>
      </c>
      <c r="E380" s="322"/>
      <c r="F380" s="331"/>
      <c r="G380" s="116">
        <f>F380*E380</f>
        <v>0</v>
      </c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2.75" customHeight="1" x14ac:dyDescent="0.25">
      <c r="A381" s="325"/>
      <c r="B381" s="334"/>
      <c r="C381" s="336"/>
      <c r="D381" s="337" t="s">
        <v>52</v>
      </c>
      <c r="E381" s="342">
        <v>1</v>
      </c>
      <c r="F381" s="345">
        <f>SUM(G377:G380)</f>
        <v>0</v>
      </c>
      <c r="G381" s="345">
        <f>F381*E381</f>
        <v>0</v>
      </c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2.75" customHeight="1" x14ac:dyDescent="0.25">
      <c r="A382" s="350"/>
      <c r="B382" s="352"/>
      <c r="C382" s="354"/>
      <c r="D382" s="356"/>
      <c r="E382" s="357"/>
      <c r="F382" s="357"/>
      <c r="G382" s="359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2.75" customHeight="1" x14ac:dyDescent="0.25">
      <c r="A383" s="312" t="s">
        <v>289</v>
      </c>
      <c r="B383" s="313"/>
      <c r="C383" s="314" t="s">
        <v>97</v>
      </c>
      <c r="D383" s="373" t="s">
        <v>290</v>
      </c>
      <c r="E383" s="317"/>
      <c r="F383" s="317"/>
      <c r="G383" s="318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2.75" customHeight="1" x14ac:dyDescent="0.25">
      <c r="A384" s="329">
        <v>1</v>
      </c>
      <c r="B384" s="170"/>
      <c r="C384" s="113" t="s">
        <v>97</v>
      </c>
      <c r="D384" s="109" t="s">
        <v>444</v>
      </c>
      <c r="E384" s="322"/>
      <c r="F384" s="331"/>
      <c r="G384" s="327">
        <f>F384*E384</f>
        <v>0</v>
      </c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2.75" customHeight="1" x14ac:dyDescent="0.25">
      <c r="A385" s="329">
        <v>2</v>
      </c>
      <c r="B385" s="170"/>
      <c r="C385" s="113" t="s">
        <v>97</v>
      </c>
      <c r="D385" s="109" t="s">
        <v>448</v>
      </c>
      <c r="E385" s="322"/>
      <c r="F385" s="331"/>
      <c r="G385" s="327">
        <f>F385*E385</f>
        <v>0</v>
      </c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2.75" customHeight="1" x14ac:dyDescent="0.25">
      <c r="A386" s="329">
        <v>3</v>
      </c>
      <c r="B386" s="170"/>
      <c r="C386" s="108" t="s">
        <v>50</v>
      </c>
      <c r="D386" s="109" t="s">
        <v>431</v>
      </c>
      <c r="E386" s="322"/>
      <c r="F386" s="331"/>
      <c r="G386" s="327">
        <f>F386*E386</f>
        <v>0</v>
      </c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2.75" customHeight="1" x14ac:dyDescent="0.25">
      <c r="A387" s="329">
        <v>4</v>
      </c>
      <c r="B387" s="170"/>
      <c r="C387" s="108" t="s">
        <v>50</v>
      </c>
      <c r="D387" s="109" t="s">
        <v>433</v>
      </c>
      <c r="E387" s="322"/>
      <c r="F387" s="331"/>
      <c r="G387" s="116">
        <f>F387*E387</f>
        <v>0</v>
      </c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2.75" customHeight="1" x14ac:dyDescent="0.25">
      <c r="A388" s="325"/>
      <c r="B388" s="334"/>
      <c r="C388" s="336"/>
      <c r="D388" s="337" t="s">
        <v>52</v>
      </c>
      <c r="E388" s="342">
        <v>1</v>
      </c>
      <c r="F388" s="345">
        <f>SUM(G384:G387)</f>
        <v>0</v>
      </c>
      <c r="G388" s="345">
        <f>F388*E388</f>
        <v>0</v>
      </c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2.75" customHeight="1" x14ac:dyDescent="0.25">
      <c r="A389" s="350"/>
      <c r="B389" s="352"/>
      <c r="C389" s="354"/>
      <c r="D389" s="356"/>
      <c r="E389" s="357"/>
      <c r="F389" s="357"/>
      <c r="G389" s="359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2.75" customHeight="1" x14ac:dyDescent="0.25">
      <c r="A390" s="312" t="s">
        <v>324</v>
      </c>
      <c r="B390" s="313"/>
      <c r="C390" s="314" t="s">
        <v>97</v>
      </c>
      <c r="D390" s="373" t="s">
        <v>325</v>
      </c>
      <c r="E390" s="317"/>
      <c r="F390" s="317"/>
      <c r="G390" s="318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2.75" customHeight="1" x14ac:dyDescent="0.25">
      <c r="A391" s="329">
        <v>1</v>
      </c>
      <c r="B391" s="170"/>
      <c r="C391" s="113" t="s">
        <v>97</v>
      </c>
      <c r="D391" s="109" t="s">
        <v>444</v>
      </c>
      <c r="E391" s="322"/>
      <c r="F391" s="331"/>
      <c r="G391" s="327">
        <f>F391*E391</f>
        <v>0</v>
      </c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2.75" customHeight="1" x14ac:dyDescent="0.25">
      <c r="A392" s="329">
        <v>2</v>
      </c>
      <c r="B392" s="170"/>
      <c r="C392" s="113" t="s">
        <v>97</v>
      </c>
      <c r="D392" s="109" t="s">
        <v>452</v>
      </c>
      <c r="E392" s="322"/>
      <c r="F392" s="331"/>
      <c r="G392" s="327">
        <f>F392*E392</f>
        <v>0</v>
      </c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2.75" customHeight="1" x14ac:dyDescent="0.25">
      <c r="A393" s="329">
        <v>3</v>
      </c>
      <c r="B393" s="170"/>
      <c r="C393" s="108" t="s">
        <v>50</v>
      </c>
      <c r="D393" s="109" t="s">
        <v>431</v>
      </c>
      <c r="E393" s="322"/>
      <c r="F393" s="331"/>
      <c r="G393" s="327">
        <f>F393*E393</f>
        <v>0</v>
      </c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2.75" customHeight="1" x14ac:dyDescent="0.25">
      <c r="A394" s="329">
        <v>4</v>
      </c>
      <c r="B394" s="170"/>
      <c r="C394" s="108" t="s">
        <v>50</v>
      </c>
      <c r="D394" s="109" t="s">
        <v>433</v>
      </c>
      <c r="E394" s="322"/>
      <c r="F394" s="331"/>
      <c r="G394" s="116">
        <f>F394*E394</f>
        <v>0</v>
      </c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2.75" customHeight="1" x14ac:dyDescent="0.25">
      <c r="A395" s="325"/>
      <c r="B395" s="334"/>
      <c r="C395" s="336"/>
      <c r="D395" s="337" t="s">
        <v>52</v>
      </c>
      <c r="E395" s="342">
        <v>1</v>
      </c>
      <c r="F395" s="345">
        <f>SUM(G391:G394)</f>
        <v>0</v>
      </c>
      <c r="G395" s="345">
        <f>F395*E395</f>
        <v>0</v>
      </c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2.75" customHeight="1" x14ac:dyDescent="0.25">
      <c r="A396" s="350"/>
      <c r="B396" s="352"/>
      <c r="C396" s="354"/>
      <c r="D396" s="356"/>
      <c r="E396" s="357"/>
      <c r="F396" s="357"/>
      <c r="G396" s="359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2.75" customHeight="1" x14ac:dyDescent="0.25">
      <c r="A397" s="312" t="s">
        <v>292</v>
      </c>
      <c r="B397" s="313"/>
      <c r="C397" s="314" t="s">
        <v>97</v>
      </c>
      <c r="D397" s="373" t="s">
        <v>293</v>
      </c>
      <c r="E397" s="317"/>
      <c r="F397" s="317"/>
      <c r="G397" s="318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2.75" customHeight="1" x14ac:dyDescent="0.25">
      <c r="A398" s="329">
        <v>1</v>
      </c>
      <c r="B398" s="170"/>
      <c r="C398" s="113" t="s">
        <v>97</v>
      </c>
      <c r="D398" s="109" t="s">
        <v>444</v>
      </c>
      <c r="E398" s="322"/>
      <c r="F398" s="331"/>
      <c r="G398" s="327">
        <f>F398*E398</f>
        <v>0</v>
      </c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2.75" customHeight="1" x14ac:dyDescent="0.25">
      <c r="A399" s="329">
        <v>2</v>
      </c>
      <c r="B399" s="170"/>
      <c r="C399" s="113" t="s">
        <v>97</v>
      </c>
      <c r="D399" s="109" t="s">
        <v>455</v>
      </c>
      <c r="E399" s="322"/>
      <c r="F399" s="331"/>
      <c r="G399" s="327">
        <f>F399*E399</f>
        <v>0</v>
      </c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2.75" customHeight="1" x14ac:dyDescent="0.25">
      <c r="A400" s="329">
        <v>3</v>
      </c>
      <c r="B400" s="170"/>
      <c r="C400" s="108" t="s">
        <v>50</v>
      </c>
      <c r="D400" s="109" t="s">
        <v>431</v>
      </c>
      <c r="E400" s="322"/>
      <c r="F400" s="331"/>
      <c r="G400" s="327">
        <f>F400*E400</f>
        <v>0</v>
      </c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2.75" customHeight="1" x14ac:dyDescent="0.25">
      <c r="A401" s="329">
        <v>4</v>
      </c>
      <c r="B401" s="170"/>
      <c r="C401" s="108" t="s">
        <v>50</v>
      </c>
      <c r="D401" s="109" t="s">
        <v>433</v>
      </c>
      <c r="E401" s="322"/>
      <c r="F401" s="331"/>
      <c r="G401" s="116">
        <f>F401*E401</f>
        <v>0</v>
      </c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2.75" customHeight="1" x14ac:dyDescent="0.25">
      <c r="A402" s="325"/>
      <c r="B402" s="334"/>
      <c r="C402" s="336"/>
      <c r="D402" s="337" t="s">
        <v>52</v>
      </c>
      <c r="E402" s="342">
        <v>1</v>
      </c>
      <c r="F402" s="345">
        <f>SUM(G398:G401)</f>
        <v>0</v>
      </c>
      <c r="G402" s="345">
        <f>F402*E402</f>
        <v>0</v>
      </c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2.75" customHeight="1" x14ac:dyDescent="0.25">
      <c r="A403" s="350"/>
      <c r="B403" s="352"/>
      <c r="C403" s="354"/>
      <c r="D403" s="356"/>
      <c r="E403" s="357"/>
      <c r="F403" s="357"/>
      <c r="G403" s="359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2.75" customHeight="1" x14ac:dyDescent="0.25">
      <c r="A404" s="312" t="s">
        <v>342</v>
      </c>
      <c r="B404" s="313"/>
      <c r="C404" s="314" t="s">
        <v>97</v>
      </c>
      <c r="D404" s="373" t="s">
        <v>343</v>
      </c>
      <c r="E404" s="317"/>
      <c r="F404" s="317"/>
      <c r="G404" s="318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2.75" customHeight="1" x14ac:dyDescent="0.25">
      <c r="A405" s="329">
        <v>1</v>
      </c>
      <c r="B405" s="170"/>
      <c r="C405" s="113" t="s">
        <v>56</v>
      </c>
      <c r="D405" s="109" t="s">
        <v>459</v>
      </c>
      <c r="E405" s="322"/>
      <c r="F405" s="331"/>
      <c r="G405" s="327">
        <f>F405*E405</f>
        <v>0</v>
      </c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2.75" customHeight="1" x14ac:dyDescent="0.25">
      <c r="A406" s="329">
        <v>2</v>
      </c>
      <c r="B406" s="170"/>
      <c r="C406" s="113" t="s">
        <v>56</v>
      </c>
      <c r="D406" s="109" t="s">
        <v>460</v>
      </c>
      <c r="E406" s="322"/>
      <c r="F406" s="331"/>
      <c r="G406" s="327">
        <f>F406*E406</f>
        <v>0</v>
      </c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2.75" customHeight="1" x14ac:dyDescent="0.25">
      <c r="A407" s="329">
        <v>3</v>
      </c>
      <c r="B407" s="170"/>
      <c r="C407" s="108" t="s">
        <v>50</v>
      </c>
      <c r="D407" s="109" t="s">
        <v>431</v>
      </c>
      <c r="E407" s="322"/>
      <c r="F407" s="331"/>
      <c r="G407" s="327">
        <f>F407*E407</f>
        <v>0</v>
      </c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2.75" customHeight="1" x14ac:dyDescent="0.25">
      <c r="A408" s="329">
        <v>4</v>
      </c>
      <c r="B408" s="170"/>
      <c r="C408" s="108" t="s">
        <v>50</v>
      </c>
      <c r="D408" s="109" t="s">
        <v>433</v>
      </c>
      <c r="E408" s="322"/>
      <c r="F408" s="331"/>
      <c r="G408" s="116">
        <f>F408*E408</f>
        <v>0</v>
      </c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2.75" customHeight="1" x14ac:dyDescent="0.25">
      <c r="A409" s="325"/>
      <c r="B409" s="334"/>
      <c r="C409" s="336"/>
      <c r="D409" s="337" t="s">
        <v>52</v>
      </c>
      <c r="E409" s="342">
        <v>1</v>
      </c>
      <c r="F409" s="345">
        <f>SUM(G405:G408)</f>
        <v>0</v>
      </c>
      <c r="G409" s="345">
        <f>F409*E409</f>
        <v>0</v>
      </c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2.75" customHeight="1" x14ac:dyDescent="0.25">
      <c r="A410" s="350"/>
      <c r="B410" s="352"/>
      <c r="C410" s="354"/>
      <c r="D410" s="356"/>
      <c r="E410" s="357"/>
      <c r="F410" s="357"/>
      <c r="G410" s="359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2.75" customHeight="1" x14ac:dyDescent="0.25">
      <c r="A411" s="312" t="s">
        <v>331</v>
      </c>
      <c r="B411" s="313"/>
      <c r="C411" s="314" t="s">
        <v>97</v>
      </c>
      <c r="D411" s="373" t="s">
        <v>462</v>
      </c>
      <c r="E411" s="317"/>
      <c r="F411" s="317"/>
      <c r="G411" s="318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2.75" customHeight="1" x14ac:dyDescent="0.25">
      <c r="A412" s="329">
        <v>1</v>
      </c>
      <c r="B412" s="170"/>
      <c r="C412" s="113" t="s">
        <v>97</v>
      </c>
      <c r="D412" s="109" t="s">
        <v>462</v>
      </c>
      <c r="E412" s="322"/>
      <c r="F412" s="331"/>
      <c r="G412" s="327">
        <f>F412*E412</f>
        <v>0</v>
      </c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2.75" customHeight="1" x14ac:dyDescent="0.25">
      <c r="A413" s="329">
        <v>2</v>
      </c>
      <c r="B413" s="170"/>
      <c r="C413" s="108" t="s">
        <v>50</v>
      </c>
      <c r="D413" s="109" t="s">
        <v>431</v>
      </c>
      <c r="E413" s="322"/>
      <c r="F413" s="331"/>
      <c r="G413" s="327">
        <f>F413*E413</f>
        <v>0</v>
      </c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2.75" customHeight="1" x14ac:dyDescent="0.25">
      <c r="A414" s="329">
        <v>3</v>
      </c>
      <c r="B414" s="170"/>
      <c r="C414" s="108" t="s">
        <v>50</v>
      </c>
      <c r="D414" s="109" t="s">
        <v>433</v>
      </c>
      <c r="E414" s="322"/>
      <c r="F414" s="331"/>
      <c r="G414" s="116">
        <f>F414*E414</f>
        <v>0</v>
      </c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2.75" customHeight="1" x14ac:dyDescent="0.25">
      <c r="A415" s="325"/>
      <c r="B415" s="334"/>
      <c r="C415" s="336"/>
      <c r="D415" s="337" t="s">
        <v>52</v>
      </c>
      <c r="E415" s="342">
        <v>1</v>
      </c>
      <c r="F415" s="345">
        <f>SUM(G412:G414)</f>
        <v>0</v>
      </c>
      <c r="G415" s="345">
        <f>F415*E415</f>
        <v>0</v>
      </c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2.75" customHeight="1" x14ac:dyDescent="0.25">
      <c r="A416" s="350"/>
      <c r="B416" s="352"/>
      <c r="C416" s="354"/>
      <c r="D416" s="356"/>
      <c r="E416" s="357"/>
      <c r="F416" s="357"/>
      <c r="G416" s="359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2.75" customHeight="1" x14ac:dyDescent="0.25">
      <c r="A417" s="312" t="s">
        <v>295</v>
      </c>
      <c r="B417" s="313"/>
      <c r="C417" s="314" t="s">
        <v>97</v>
      </c>
      <c r="D417" s="373" t="s">
        <v>296</v>
      </c>
      <c r="E417" s="317"/>
      <c r="F417" s="317"/>
      <c r="G417" s="318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2.75" customHeight="1" x14ac:dyDescent="0.25">
      <c r="A418" s="329">
        <v>1</v>
      </c>
      <c r="B418" s="170"/>
      <c r="C418" s="113" t="s">
        <v>97</v>
      </c>
      <c r="D418" s="109" t="s">
        <v>465</v>
      </c>
      <c r="E418" s="322"/>
      <c r="F418" s="331"/>
      <c r="G418" s="327">
        <f>F418*E418</f>
        <v>0</v>
      </c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2.75" customHeight="1" x14ac:dyDescent="0.25">
      <c r="A419" s="329">
        <v>2</v>
      </c>
      <c r="B419" s="170"/>
      <c r="C419" s="108" t="s">
        <v>50</v>
      </c>
      <c r="D419" s="109" t="s">
        <v>431</v>
      </c>
      <c r="E419" s="322"/>
      <c r="F419" s="331"/>
      <c r="G419" s="327">
        <f>F419*E419</f>
        <v>0</v>
      </c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2.75" customHeight="1" x14ac:dyDescent="0.25">
      <c r="A420" s="329">
        <v>3</v>
      </c>
      <c r="B420" s="170"/>
      <c r="C420" s="108" t="s">
        <v>50</v>
      </c>
      <c r="D420" s="109" t="s">
        <v>433</v>
      </c>
      <c r="E420" s="322"/>
      <c r="F420" s="331"/>
      <c r="G420" s="116">
        <f>F420*E420</f>
        <v>0</v>
      </c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2.75" customHeight="1" x14ac:dyDescent="0.25">
      <c r="A421" s="325"/>
      <c r="B421" s="334"/>
      <c r="C421" s="336"/>
      <c r="D421" s="337" t="s">
        <v>52</v>
      </c>
      <c r="E421" s="342">
        <v>1</v>
      </c>
      <c r="F421" s="345">
        <f>SUM(G418:G420)</f>
        <v>0</v>
      </c>
      <c r="G421" s="345">
        <f>F421*E421</f>
        <v>0</v>
      </c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2.75" customHeight="1" x14ac:dyDescent="0.25">
      <c r="A422" s="350"/>
      <c r="B422" s="352"/>
      <c r="C422" s="354"/>
      <c r="D422" s="356"/>
      <c r="E422" s="357"/>
      <c r="F422" s="357"/>
      <c r="G422" s="359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2.75" customHeight="1" x14ac:dyDescent="0.25">
      <c r="A423" s="312" t="s">
        <v>337</v>
      </c>
      <c r="B423" s="313"/>
      <c r="C423" s="314" t="s">
        <v>97</v>
      </c>
      <c r="D423" s="373" t="s">
        <v>338</v>
      </c>
      <c r="E423" s="317"/>
      <c r="F423" s="317"/>
      <c r="G423" s="318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2.75" customHeight="1" x14ac:dyDescent="0.25">
      <c r="A424" s="329">
        <v>1</v>
      </c>
      <c r="B424" s="170"/>
      <c r="C424" s="113" t="s">
        <v>97</v>
      </c>
      <c r="D424" s="109" t="s">
        <v>467</v>
      </c>
      <c r="E424" s="322"/>
      <c r="F424" s="331"/>
      <c r="G424" s="327">
        <f>F424*E424</f>
        <v>0</v>
      </c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2.75" customHeight="1" x14ac:dyDescent="0.25">
      <c r="A425" s="329">
        <v>2</v>
      </c>
      <c r="B425" s="170"/>
      <c r="C425" s="108" t="s">
        <v>50</v>
      </c>
      <c r="D425" s="109" t="s">
        <v>431</v>
      </c>
      <c r="E425" s="322"/>
      <c r="F425" s="331"/>
      <c r="G425" s="327">
        <f>F425*E425</f>
        <v>0</v>
      </c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2.75" customHeight="1" x14ac:dyDescent="0.25">
      <c r="A426" s="329">
        <v>3</v>
      </c>
      <c r="B426" s="170"/>
      <c r="C426" s="108" t="s">
        <v>50</v>
      </c>
      <c r="D426" s="109" t="s">
        <v>433</v>
      </c>
      <c r="E426" s="322"/>
      <c r="F426" s="331"/>
      <c r="G426" s="116">
        <f>F426*E426</f>
        <v>0</v>
      </c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2.75" customHeight="1" x14ac:dyDescent="0.25">
      <c r="A427" s="325"/>
      <c r="B427" s="334"/>
      <c r="C427" s="336"/>
      <c r="D427" s="337" t="s">
        <v>52</v>
      </c>
      <c r="E427" s="342">
        <v>1</v>
      </c>
      <c r="F427" s="345">
        <f>SUM(G424:G426)</f>
        <v>0</v>
      </c>
      <c r="G427" s="345">
        <f>F427*E427</f>
        <v>0</v>
      </c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2.75" customHeight="1" x14ac:dyDescent="0.25">
      <c r="A428" s="350"/>
      <c r="B428" s="352"/>
      <c r="C428" s="354"/>
      <c r="D428" s="356"/>
      <c r="E428" s="357"/>
      <c r="F428" s="357"/>
      <c r="G428" s="359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2.75" customHeight="1" x14ac:dyDescent="0.25">
      <c r="A429" s="312" t="s">
        <v>371</v>
      </c>
      <c r="B429" s="313"/>
      <c r="C429" s="314" t="s">
        <v>97</v>
      </c>
      <c r="D429" s="383" t="s">
        <v>372</v>
      </c>
      <c r="E429" s="317"/>
      <c r="F429" s="317"/>
      <c r="G429" s="318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2.75" customHeight="1" x14ac:dyDescent="0.25">
      <c r="A430" s="329">
        <v>1</v>
      </c>
      <c r="B430" s="170"/>
      <c r="C430" s="113" t="s">
        <v>97</v>
      </c>
      <c r="D430" s="385" t="s">
        <v>372</v>
      </c>
      <c r="E430" s="322"/>
      <c r="F430" s="331"/>
      <c r="G430" s="327">
        <f>F430*E430</f>
        <v>0</v>
      </c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2.75" customHeight="1" x14ac:dyDescent="0.25">
      <c r="A431" s="329">
        <v>2</v>
      </c>
      <c r="B431" s="170"/>
      <c r="C431" s="108" t="s">
        <v>50</v>
      </c>
      <c r="D431" s="109" t="s">
        <v>431</v>
      </c>
      <c r="E431" s="322"/>
      <c r="F431" s="331"/>
      <c r="G431" s="327">
        <f>F431*E431</f>
        <v>0</v>
      </c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2.75" customHeight="1" x14ac:dyDescent="0.25">
      <c r="A432" s="329">
        <v>3</v>
      </c>
      <c r="B432" s="170"/>
      <c r="C432" s="108" t="s">
        <v>50</v>
      </c>
      <c r="D432" s="109" t="s">
        <v>433</v>
      </c>
      <c r="E432" s="322"/>
      <c r="F432" s="331"/>
      <c r="G432" s="116">
        <f>F432*E432</f>
        <v>0</v>
      </c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2.75" customHeight="1" x14ac:dyDescent="0.25">
      <c r="A433" s="325"/>
      <c r="B433" s="334"/>
      <c r="C433" s="336"/>
      <c r="D433" s="337" t="s">
        <v>52</v>
      </c>
      <c r="E433" s="342">
        <v>1</v>
      </c>
      <c r="F433" s="345">
        <f>SUM(G430:G432)</f>
        <v>0</v>
      </c>
      <c r="G433" s="345">
        <f>F433*E433</f>
        <v>0</v>
      </c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2.75" customHeight="1" x14ac:dyDescent="0.25">
      <c r="A434" s="350"/>
      <c r="B434" s="352"/>
      <c r="C434" s="354"/>
      <c r="D434" s="356"/>
      <c r="E434" s="357"/>
      <c r="F434" s="357"/>
      <c r="G434" s="359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2.75" customHeight="1" x14ac:dyDescent="0.25">
      <c r="A435" s="312" t="s">
        <v>395</v>
      </c>
      <c r="B435" s="313"/>
      <c r="C435" s="314" t="s">
        <v>97</v>
      </c>
      <c r="D435" s="389" t="s">
        <v>396</v>
      </c>
      <c r="E435" s="317"/>
      <c r="F435" s="317"/>
      <c r="G435" s="318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2.75" customHeight="1" x14ac:dyDescent="0.25">
      <c r="A436" s="329">
        <v>1</v>
      </c>
      <c r="B436" s="170"/>
      <c r="C436" s="113" t="s">
        <v>97</v>
      </c>
      <c r="D436" s="164" t="s">
        <v>396</v>
      </c>
      <c r="E436" s="322"/>
      <c r="F436" s="331"/>
      <c r="G436" s="327">
        <f>F436*E436</f>
        <v>0</v>
      </c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2.75" customHeight="1" x14ac:dyDescent="0.25">
      <c r="A437" s="329">
        <v>2</v>
      </c>
      <c r="B437" s="170"/>
      <c r="C437" s="108" t="s">
        <v>50</v>
      </c>
      <c r="D437" s="109" t="s">
        <v>431</v>
      </c>
      <c r="E437" s="322"/>
      <c r="F437" s="331"/>
      <c r="G437" s="327">
        <f>F437*E437</f>
        <v>0</v>
      </c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2.75" customHeight="1" x14ac:dyDescent="0.25">
      <c r="A438" s="329">
        <v>3</v>
      </c>
      <c r="B438" s="170"/>
      <c r="C438" s="108" t="s">
        <v>50</v>
      </c>
      <c r="D438" s="109" t="s">
        <v>433</v>
      </c>
      <c r="E438" s="322"/>
      <c r="F438" s="331"/>
      <c r="G438" s="116">
        <f>F438*E438</f>
        <v>0</v>
      </c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2.75" customHeight="1" x14ac:dyDescent="0.25">
      <c r="A439" s="325"/>
      <c r="B439" s="334"/>
      <c r="C439" s="336"/>
      <c r="D439" s="337" t="s">
        <v>52</v>
      </c>
      <c r="E439" s="342">
        <v>1</v>
      </c>
      <c r="F439" s="345">
        <f>SUM(G436:G438)</f>
        <v>0</v>
      </c>
      <c r="G439" s="345">
        <f>F439*E439</f>
        <v>0</v>
      </c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2.75" customHeight="1" x14ac:dyDescent="0.25">
      <c r="A440" s="350"/>
      <c r="B440" s="352"/>
      <c r="C440" s="354"/>
      <c r="D440" s="356"/>
      <c r="E440" s="357"/>
      <c r="F440" s="357"/>
      <c r="G440" s="359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2.75" customHeight="1" x14ac:dyDescent="0.25">
      <c r="A441" s="312" t="s">
        <v>403</v>
      </c>
      <c r="B441" s="313"/>
      <c r="C441" s="314" t="s">
        <v>97</v>
      </c>
      <c r="D441" s="389" t="s">
        <v>404</v>
      </c>
      <c r="E441" s="317"/>
      <c r="F441" s="317"/>
      <c r="G441" s="318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2.75" customHeight="1" x14ac:dyDescent="0.25">
      <c r="A442" s="329">
        <v>1</v>
      </c>
      <c r="B442" s="170"/>
      <c r="C442" s="108" t="s">
        <v>50</v>
      </c>
      <c r="D442" s="109" t="s">
        <v>431</v>
      </c>
      <c r="E442" s="322"/>
      <c r="F442" s="331"/>
      <c r="G442" s="327">
        <f>F442*E442</f>
        <v>0</v>
      </c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2.75" customHeight="1" x14ac:dyDescent="0.25">
      <c r="A443" s="329">
        <v>2</v>
      </c>
      <c r="B443" s="170"/>
      <c r="C443" s="108" t="s">
        <v>50</v>
      </c>
      <c r="D443" s="109" t="s">
        <v>433</v>
      </c>
      <c r="E443" s="322"/>
      <c r="F443" s="331"/>
      <c r="G443" s="116">
        <f>F443*E443</f>
        <v>0</v>
      </c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2.75" customHeight="1" x14ac:dyDescent="0.25">
      <c r="A444" s="325"/>
      <c r="B444" s="334"/>
      <c r="C444" s="336"/>
      <c r="D444" s="337" t="s">
        <v>52</v>
      </c>
      <c r="E444" s="342">
        <v>1</v>
      </c>
      <c r="F444" s="345">
        <f>SUM(G442:G443)</f>
        <v>0</v>
      </c>
      <c r="G444" s="345">
        <f>F444*E444</f>
        <v>0</v>
      </c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2.75" customHeight="1" x14ac:dyDescent="0.25">
      <c r="A445" s="350"/>
      <c r="B445" s="352"/>
      <c r="C445" s="354"/>
      <c r="D445" s="356"/>
      <c r="E445" s="357"/>
      <c r="F445" s="357"/>
      <c r="G445" s="359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2.75" customHeight="1" x14ac:dyDescent="0.25">
      <c r="A446" s="312" t="s">
        <v>469</v>
      </c>
      <c r="B446" s="313"/>
      <c r="C446" s="314" t="s">
        <v>97</v>
      </c>
      <c r="D446" s="389" t="s">
        <v>470</v>
      </c>
      <c r="E446" s="317"/>
      <c r="F446" s="317"/>
      <c r="G446" s="318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2.75" customHeight="1" x14ac:dyDescent="0.25">
      <c r="A447" s="329">
        <v>1</v>
      </c>
      <c r="B447" s="170"/>
      <c r="C447" s="108" t="s">
        <v>50</v>
      </c>
      <c r="D447" s="109" t="s">
        <v>431</v>
      </c>
      <c r="E447" s="322"/>
      <c r="F447" s="331"/>
      <c r="G447" s="327">
        <f>F447*E447</f>
        <v>0</v>
      </c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2.75" customHeight="1" x14ac:dyDescent="0.25">
      <c r="A448" s="329">
        <v>2</v>
      </c>
      <c r="B448" s="170"/>
      <c r="C448" s="108" t="s">
        <v>50</v>
      </c>
      <c r="D448" s="109" t="s">
        <v>433</v>
      </c>
      <c r="E448" s="322"/>
      <c r="F448" s="331"/>
      <c r="G448" s="116">
        <f>F448*E448</f>
        <v>0</v>
      </c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2.75" customHeight="1" x14ac:dyDescent="0.25">
      <c r="A449" s="325"/>
      <c r="B449" s="334"/>
      <c r="C449" s="336"/>
      <c r="D449" s="337" t="s">
        <v>52</v>
      </c>
      <c r="E449" s="342">
        <v>1</v>
      </c>
      <c r="F449" s="345">
        <f>SUM(G447:G448)</f>
        <v>0</v>
      </c>
      <c r="G449" s="345">
        <f>F449*E449</f>
        <v>0</v>
      </c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2.75" customHeight="1" x14ac:dyDescent="0.25">
      <c r="A450" s="350"/>
      <c r="B450" s="352"/>
      <c r="C450" s="354"/>
      <c r="D450" s="356"/>
      <c r="E450" s="357"/>
      <c r="F450" s="357"/>
      <c r="G450" s="359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2.75" customHeight="1" x14ac:dyDescent="0.25">
      <c r="A451" s="312" t="s">
        <v>471</v>
      </c>
      <c r="B451" s="313"/>
      <c r="C451" s="314" t="s">
        <v>97</v>
      </c>
      <c r="D451" s="389" t="s">
        <v>472</v>
      </c>
      <c r="E451" s="317"/>
      <c r="F451" s="317"/>
      <c r="G451" s="318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2.75" customHeight="1" x14ac:dyDescent="0.25">
      <c r="A452" s="329">
        <v>1</v>
      </c>
      <c r="B452" s="170"/>
      <c r="C452" s="108" t="s">
        <v>50</v>
      </c>
      <c r="D452" s="109" t="s">
        <v>431</v>
      </c>
      <c r="E452" s="322"/>
      <c r="F452" s="331"/>
      <c r="G452" s="327">
        <f>F452*E452</f>
        <v>0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2.75" customHeight="1" x14ac:dyDescent="0.25">
      <c r="A453" s="329">
        <v>2</v>
      </c>
      <c r="B453" s="170"/>
      <c r="C453" s="108" t="s">
        <v>50</v>
      </c>
      <c r="D453" s="109" t="s">
        <v>433</v>
      </c>
      <c r="E453" s="322"/>
      <c r="F453" s="331"/>
      <c r="G453" s="116">
        <f>F453*E453</f>
        <v>0</v>
      </c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2.75" customHeight="1" x14ac:dyDescent="0.25">
      <c r="A454" s="325"/>
      <c r="B454" s="334"/>
      <c r="C454" s="336"/>
      <c r="D454" s="337" t="s">
        <v>52</v>
      </c>
      <c r="E454" s="342">
        <v>1</v>
      </c>
      <c r="F454" s="345">
        <f>SUM(G452:G453)</f>
        <v>0</v>
      </c>
      <c r="G454" s="345">
        <f>F454*E454</f>
        <v>0</v>
      </c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2.75" customHeight="1" x14ac:dyDescent="0.25">
      <c r="A455" s="350"/>
      <c r="B455" s="352"/>
      <c r="C455" s="354"/>
      <c r="D455" s="356"/>
      <c r="E455" s="357"/>
      <c r="F455" s="357"/>
      <c r="G455" s="359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2.75" customHeight="1" x14ac:dyDescent="0.25">
      <c r="A456" s="312" t="s">
        <v>474</v>
      </c>
      <c r="B456" s="313"/>
      <c r="C456" s="314" t="s">
        <v>97</v>
      </c>
      <c r="D456" s="389" t="s">
        <v>475</v>
      </c>
      <c r="E456" s="317"/>
      <c r="F456" s="317"/>
      <c r="G456" s="318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2.75" customHeight="1" x14ac:dyDescent="0.25">
      <c r="A457" s="329">
        <v>1</v>
      </c>
      <c r="B457" s="170"/>
      <c r="C457" s="108" t="s">
        <v>50</v>
      </c>
      <c r="D457" s="109" t="s">
        <v>476</v>
      </c>
      <c r="E457" s="322"/>
      <c r="F457" s="331"/>
      <c r="G457" s="327">
        <f>F457*E457</f>
        <v>0</v>
      </c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2.75" customHeight="1" x14ac:dyDescent="0.25">
      <c r="A458" s="329">
        <v>2</v>
      </c>
      <c r="B458" s="170"/>
      <c r="C458" s="108" t="s">
        <v>50</v>
      </c>
      <c r="D458" s="109" t="s">
        <v>433</v>
      </c>
      <c r="E458" s="322"/>
      <c r="F458" s="331"/>
      <c r="G458" s="116">
        <f>F458*E458</f>
        <v>0</v>
      </c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2.75" customHeight="1" x14ac:dyDescent="0.25">
      <c r="A459" s="325"/>
      <c r="B459" s="334"/>
      <c r="C459" s="336"/>
      <c r="D459" s="337" t="s">
        <v>52</v>
      </c>
      <c r="E459" s="342">
        <v>1</v>
      </c>
      <c r="F459" s="345">
        <f>SUM(G457:G458)</f>
        <v>0</v>
      </c>
      <c r="G459" s="345">
        <f>F459*E459</f>
        <v>0</v>
      </c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2.75" customHeight="1" x14ac:dyDescent="0.25">
      <c r="A460" s="350"/>
      <c r="B460" s="352"/>
      <c r="C460" s="354"/>
      <c r="D460" s="356"/>
      <c r="E460" s="357"/>
      <c r="F460" s="357"/>
      <c r="G460" s="359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2.75" customHeight="1" x14ac:dyDescent="0.25">
      <c r="A461" s="312" t="s">
        <v>478</v>
      </c>
      <c r="B461" s="313"/>
      <c r="C461" s="314" t="s">
        <v>97</v>
      </c>
      <c r="D461" s="389" t="s">
        <v>479</v>
      </c>
      <c r="E461" s="396"/>
      <c r="F461" s="317"/>
      <c r="G461" s="318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2.75" customHeight="1" x14ac:dyDescent="0.25">
      <c r="A462" s="329">
        <v>1</v>
      </c>
      <c r="B462" s="170"/>
      <c r="C462" s="108" t="s">
        <v>50</v>
      </c>
      <c r="D462" s="109" t="s">
        <v>476</v>
      </c>
      <c r="E462" s="322"/>
      <c r="F462" s="331"/>
      <c r="G462" s="327">
        <f>F462*E462</f>
        <v>0</v>
      </c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2.75" customHeight="1" x14ac:dyDescent="0.25">
      <c r="A463" s="329">
        <v>2</v>
      </c>
      <c r="B463" s="170"/>
      <c r="C463" s="108" t="s">
        <v>50</v>
      </c>
      <c r="D463" s="109" t="s">
        <v>433</v>
      </c>
      <c r="E463" s="322"/>
      <c r="F463" s="331"/>
      <c r="G463" s="116">
        <f>F463*E463</f>
        <v>0</v>
      </c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2.75" customHeight="1" x14ac:dyDescent="0.25">
      <c r="A464" s="325"/>
      <c r="B464" s="334"/>
      <c r="C464" s="336"/>
      <c r="D464" s="337" t="s">
        <v>52</v>
      </c>
      <c r="E464" s="342">
        <v>1</v>
      </c>
      <c r="F464" s="345">
        <f>SUM(G462:G463)</f>
        <v>0</v>
      </c>
      <c r="G464" s="345">
        <f>F464*E464</f>
        <v>0</v>
      </c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2.75" customHeight="1" x14ac:dyDescent="0.25">
      <c r="A465" s="350"/>
      <c r="B465" s="352"/>
      <c r="C465" s="354"/>
      <c r="D465" s="356"/>
      <c r="E465" s="357"/>
      <c r="F465" s="357"/>
      <c r="G465" s="359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2.75" customHeight="1" x14ac:dyDescent="0.25">
      <c r="A466" s="308"/>
      <c r="B466" s="308"/>
      <c r="C466" s="309"/>
      <c r="D466" s="52"/>
      <c r="E466" s="310"/>
      <c r="F466" s="311"/>
      <c r="G466" s="311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2.75" customHeight="1" x14ac:dyDescent="0.25">
      <c r="A467" s="308"/>
      <c r="B467" s="308"/>
      <c r="C467" s="309"/>
      <c r="D467" s="52"/>
      <c r="E467" s="310"/>
      <c r="F467" s="311"/>
      <c r="G467" s="311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2.75" customHeight="1" x14ac:dyDescent="0.25">
      <c r="A468" s="308"/>
      <c r="B468" s="308"/>
      <c r="C468" s="309"/>
      <c r="D468" s="52"/>
      <c r="E468" s="310"/>
      <c r="F468" s="311"/>
      <c r="G468" s="311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2.75" customHeight="1" x14ac:dyDescent="0.25">
      <c r="A469" s="308"/>
      <c r="B469" s="308"/>
      <c r="C469" s="309"/>
      <c r="D469" s="52"/>
      <c r="E469" s="310"/>
      <c r="F469" s="311"/>
      <c r="G469" s="311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2.75" customHeight="1" x14ac:dyDescent="0.25">
      <c r="A470" s="308"/>
      <c r="B470" s="308"/>
      <c r="C470" s="309"/>
      <c r="D470" s="52"/>
      <c r="E470" s="310"/>
      <c r="F470" s="311"/>
      <c r="G470" s="311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2.75" customHeight="1" x14ac:dyDescent="0.25">
      <c r="A471" s="308"/>
      <c r="B471" s="308"/>
      <c r="C471" s="309"/>
      <c r="D471" s="52"/>
      <c r="E471" s="310"/>
      <c r="F471" s="311"/>
      <c r="G471" s="311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2.75" customHeight="1" x14ac:dyDescent="0.25">
      <c r="A472" s="308"/>
      <c r="B472" s="308"/>
      <c r="C472" s="309"/>
      <c r="D472" s="52"/>
      <c r="E472" s="310"/>
      <c r="F472" s="311"/>
      <c r="G472" s="311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2.75" customHeight="1" x14ac:dyDescent="0.25">
      <c r="A473" s="308"/>
      <c r="B473" s="308"/>
      <c r="C473" s="309"/>
      <c r="D473" s="52"/>
      <c r="E473" s="310"/>
      <c r="F473" s="311"/>
      <c r="G473" s="311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2.75" customHeight="1" x14ac:dyDescent="0.25">
      <c r="A474" s="308"/>
      <c r="B474" s="308"/>
      <c r="C474" s="309"/>
      <c r="D474" s="52"/>
      <c r="E474" s="310"/>
      <c r="F474" s="311"/>
      <c r="G474" s="311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2.75" customHeight="1" x14ac:dyDescent="0.25">
      <c r="A475" s="308"/>
      <c r="B475" s="308"/>
      <c r="C475" s="309"/>
      <c r="D475" s="52"/>
      <c r="E475" s="310"/>
      <c r="F475" s="311"/>
      <c r="G475" s="311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2.75" customHeight="1" x14ac:dyDescent="0.25">
      <c r="A476" s="308"/>
      <c r="B476" s="308"/>
      <c r="C476" s="309"/>
      <c r="D476" s="52"/>
      <c r="E476" s="310"/>
      <c r="F476" s="311"/>
      <c r="G476" s="311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2.75" customHeight="1" x14ac:dyDescent="0.25">
      <c r="A477" s="308"/>
      <c r="B477" s="308"/>
      <c r="C477" s="309"/>
      <c r="D477" s="52"/>
      <c r="E477" s="310"/>
      <c r="F477" s="311"/>
      <c r="G477" s="311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2.75" customHeight="1" x14ac:dyDescent="0.25">
      <c r="A478" s="308"/>
      <c r="B478" s="308"/>
      <c r="C478" s="309"/>
      <c r="D478" s="52"/>
      <c r="E478" s="310"/>
      <c r="F478" s="311"/>
      <c r="G478" s="311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2.75" customHeight="1" x14ac:dyDescent="0.25">
      <c r="A479" s="308"/>
      <c r="B479" s="308"/>
      <c r="C479" s="309"/>
      <c r="D479" s="52"/>
      <c r="E479" s="310"/>
      <c r="F479" s="311"/>
      <c r="G479" s="311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2.75" customHeight="1" x14ac:dyDescent="0.25">
      <c r="A480" s="308"/>
      <c r="B480" s="308"/>
      <c r="C480" s="309"/>
      <c r="D480" s="52"/>
      <c r="E480" s="310"/>
      <c r="F480" s="311"/>
      <c r="G480" s="311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2.75" customHeight="1" x14ac:dyDescent="0.25">
      <c r="A481" s="308"/>
      <c r="B481" s="308"/>
      <c r="C481" s="309"/>
      <c r="D481" s="52"/>
      <c r="E481" s="310"/>
      <c r="F481" s="311"/>
      <c r="G481" s="311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2.75" customHeight="1" x14ac:dyDescent="0.25">
      <c r="A482" s="308"/>
      <c r="B482" s="308"/>
      <c r="C482" s="309"/>
      <c r="D482" s="52"/>
      <c r="E482" s="310"/>
      <c r="F482" s="311"/>
      <c r="G482" s="311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2.75" customHeight="1" x14ac:dyDescent="0.25">
      <c r="A483" s="308"/>
      <c r="B483" s="308"/>
      <c r="C483" s="309"/>
      <c r="D483" s="52"/>
      <c r="E483" s="310"/>
      <c r="F483" s="311"/>
      <c r="G483" s="311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2.75" customHeight="1" x14ac:dyDescent="0.25">
      <c r="A484" s="308"/>
      <c r="B484" s="308"/>
      <c r="C484" s="309"/>
      <c r="D484" s="52"/>
      <c r="E484" s="310"/>
      <c r="F484" s="311"/>
      <c r="G484" s="311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2.75" customHeight="1" x14ac:dyDescent="0.25">
      <c r="A485" s="308"/>
      <c r="B485" s="308"/>
      <c r="C485" s="309"/>
      <c r="D485" s="52"/>
      <c r="E485" s="310"/>
      <c r="F485" s="311"/>
      <c r="G485" s="311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2.75" customHeight="1" x14ac:dyDescent="0.25">
      <c r="A486" s="308"/>
      <c r="B486" s="308"/>
      <c r="C486" s="309"/>
      <c r="D486" s="52"/>
      <c r="E486" s="310"/>
      <c r="F486" s="311"/>
      <c r="G486" s="311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2.75" customHeight="1" x14ac:dyDescent="0.25">
      <c r="A487" s="308"/>
      <c r="B487" s="308"/>
      <c r="C487" s="309"/>
      <c r="D487" s="52"/>
      <c r="E487" s="310"/>
      <c r="F487" s="311"/>
      <c r="G487" s="311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2.75" customHeight="1" x14ac:dyDescent="0.25">
      <c r="A488" s="308"/>
      <c r="B488" s="308"/>
      <c r="C488" s="309"/>
      <c r="D488" s="52"/>
      <c r="E488" s="310"/>
      <c r="F488" s="311"/>
      <c r="G488" s="311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2.75" customHeight="1" x14ac:dyDescent="0.25">
      <c r="A489" s="308"/>
      <c r="B489" s="308"/>
      <c r="C489" s="309"/>
      <c r="D489" s="52"/>
      <c r="E489" s="310"/>
      <c r="F489" s="311"/>
      <c r="G489" s="311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2.75" customHeight="1" x14ac:dyDescent="0.25">
      <c r="A490" s="308"/>
      <c r="B490" s="308"/>
      <c r="C490" s="309"/>
      <c r="D490" s="52"/>
      <c r="E490" s="310"/>
      <c r="F490" s="311"/>
      <c r="G490" s="311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2.75" customHeight="1" x14ac:dyDescent="0.25">
      <c r="A491" s="308"/>
      <c r="B491" s="308"/>
      <c r="C491" s="309"/>
      <c r="D491" s="52"/>
      <c r="E491" s="310"/>
      <c r="F491" s="311"/>
      <c r="G491" s="311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2.75" customHeight="1" x14ac:dyDescent="0.25">
      <c r="A492" s="308"/>
      <c r="B492" s="308"/>
      <c r="C492" s="309"/>
      <c r="D492" s="52"/>
      <c r="E492" s="310"/>
      <c r="F492" s="311"/>
      <c r="G492" s="311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2.75" customHeight="1" x14ac:dyDescent="0.25">
      <c r="A493" s="308"/>
      <c r="B493" s="308"/>
      <c r="C493" s="309"/>
      <c r="D493" s="52"/>
      <c r="E493" s="310"/>
      <c r="F493" s="311"/>
      <c r="G493" s="311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2.75" customHeight="1" x14ac:dyDescent="0.25">
      <c r="A494" s="308"/>
      <c r="B494" s="308"/>
      <c r="C494" s="309"/>
      <c r="D494" s="52"/>
      <c r="E494" s="310"/>
      <c r="F494" s="311"/>
      <c r="G494" s="311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2.75" customHeight="1" x14ac:dyDescent="0.25">
      <c r="A495" s="308"/>
      <c r="B495" s="308"/>
      <c r="C495" s="309"/>
      <c r="D495" s="52"/>
      <c r="E495" s="310"/>
      <c r="F495" s="311"/>
      <c r="G495" s="311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2.75" customHeight="1" x14ac:dyDescent="0.25">
      <c r="A496" s="308"/>
      <c r="B496" s="308"/>
      <c r="C496" s="309"/>
      <c r="D496" s="52"/>
      <c r="E496" s="310"/>
      <c r="F496" s="311"/>
      <c r="G496" s="311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2.75" customHeight="1" x14ac:dyDescent="0.25">
      <c r="A497" s="308"/>
      <c r="B497" s="308"/>
      <c r="C497" s="309"/>
      <c r="D497" s="52"/>
      <c r="E497" s="310"/>
      <c r="F497" s="311"/>
      <c r="G497" s="311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2.75" customHeight="1" x14ac:dyDescent="0.25">
      <c r="A498" s="308"/>
      <c r="B498" s="308"/>
      <c r="C498" s="309"/>
      <c r="D498" s="52"/>
      <c r="E498" s="310"/>
      <c r="F498" s="311"/>
      <c r="G498" s="311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2.75" customHeight="1" x14ac:dyDescent="0.25">
      <c r="A499" s="308"/>
      <c r="B499" s="308"/>
      <c r="C499" s="309"/>
      <c r="D499" s="52"/>
      <c r="E499" s="310"/>
      <c r="F499" s="311"/>
      <c r="G499" s="311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2.75" customHeight="1" x14ac:dyDescent="0.25">
      <c r="A500" s="308"/>
      <c r="B500" s="308"/>
      <c r="C500" s="309"/>
      <c r="D500" s="52"/>
      <c r="E500" s="310"/>
      <c r="F500" s="311"/>
      <c r="G500" s="311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2.75" customHeight="1" x14ac:dyDescent="0.25">
      <c r="A501" s="308"/>
      <c r="B501" s="308"/>
      <c r="C501" s="309"/>
      <c r="D501" s="52"/>
      <c r="E501" s="310"/>
      <c r="F501" s="311"/>
      <c r="G501" s="311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2.75" customHeight="1" x14ac:dyDescent="0.25">
      <c r="A502" s="308"/>
      <c r="B502" s="308"/>
      <c r="C502" s="309"/>
      <c r="D502" s="52"/>
      <c r="E502" s="310"/>
      <c r="F502" s="311"/>
      <c r="G502" s="311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2.75" customHeight="1" x14ac:dyDescent="0.25">
      <c r="A503" s="308"/>
      <c r="B503" s="308"/>
      <c r="C503" s="309"/>
      <c r="D503" s="52"/>
      <c r="E503" s="310"/>
      <c r="F503" s="311"/>
      <c r="G503" s="311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2.75" customHeight="1" x14ac:dyDescent="0.25">
      <c r="A504" s="308"/>
      <c r="B504" s="308"/>
      <c r="C504" s="309"/>
      <c r="D504" s="52"/>
      <c r="E504" s="310"/>
      <c r="F504" s="311"/>
      <c r="G504" s="311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2.75" customHeight="1" x14ac:dyDescent="0.25">
      <c r="A505" s="308"/>
      <c r="B505" s="308"/>
      <c r="C505" s="309"/>
      <c r="D505" s="52"/>
      <c r="E505" s="310"/>
      <c r="F505" s="311"/>
      <c r="G505" s="311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2.75" customHeight="1" x14ac:dyDescent="0.25">
      <c r="A506" s="308"/>
      <c r="B506" s="308"/>
      <c r="C506" s="309"/>
      <c r="D506" s="52"/>
      <c r="E506" s="310"/>
      <c r="F506" s="311"/>
      <c r="G506" s="311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2.75" customHeight="1" x14ac:dyDescent="0.25">
      <c r="A507" s="308"/>
      <c r="B507" s="308"/>
      <c r="C507" s="309"/>
      <c r="D507" s="52"/>
      <c r="E507" s="310"/>
      <c r="F507" s="311"/>
      <c r="G507" s="311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2.75" customHeight="1" x14ac:dyDescent="0.25">
      <c r="A508" s="308"/>
      <c r="B508" s="308"/>
      <c r="C508" s="309"/>
      <c r="D508" s="52"/>
      <c r="E508" s="310"/>
      <c r="F508" s="311"/>
      <c r="G508" s="311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2.75" customHeight="1" x14ac:dyDescent="0.25">
      <c r="A509" s="308"/>
      <c r="B509" s="308"/>
      <c r="C509" s="309"/>
      <c r="D509" s="52"/>
      <c r="E509" s="310"/>
      <c r="F509" s="311"/>
      <c r="G509" s="311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2.75" customHeight="1" x14ac:dyDescent="0.25">
      <c r="A510" s="308"/>
      <c r="B510" s="308"/>
      <c r="C510" s="309"/>
      <c r="D510" s="52"/>
      <c r="E510" s="310"/>
      <c r="F510" s="311"/>
      <c r="G510" s="311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2.75" customHeight="1" x14ac:dyDescent="0.25">
      <c r="A511" s="308"/>
      <c r="B511" s="308"/>
      <c r="C511" s="309"/>
      <c r="D511" s="52"/>
      <c r="E511" s="310"/>
      <c r="F511" s="311"/>
      <c r="G511" s="311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2.75" customHeight="1" x14ac:dyDescent="0.25">
      <c r="A512" s="308"/>
      <c r="B512" s="308"/>
      <c r="C512" s="309"/>
      <c r="D512" s="52"/>
      <c r="E512" s="310"/>
      <c r="F512" s="311"/>
      <c r="G512" s="311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2.75" customHeight="1" x14ac:dyDescent="0.25">
      <c r="A513" s="308"/>
      <c r="B513" s="308"/>
      <c r="C513" s="309"/>
      <c r="D513" s="52"/>
      <c r="E513" s="310"/>
      <c r="F513" s="311"/>
      <c r="G513" s="311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2.75" customHeight="1" x14ac:dyDescent="0.25">
      <c r="A514" s="308"/>
      <c r="B514" s="308"/>
      <c r="C514" s="309"/>
      <c r="D514" s="52"/>
      <c r="E514" s="310"/>
      <c r="F514" s="311"/>
      <c r="G514" s="311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2.75" customHeight="1" x14ac:dyDescent="0.25">
      <c r="A515" s="308"/>
      <c r="B515" s="308"/>
      <c r="C515" s="309"/>
      <c r="D515" s="52"/>
      <c r="E515" s="310"/>
      <c r="F515" s="311"/>
      <c r="G515" s="311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2.75" customHeight="1" x14ac:dyDescent="0.25">
      <c r="A516" s="308"/>
      <c r="B516" s="308"/>
      <c r="C516" s="309"/>
      <c r="D516" s="52"/>
      <c r="E516" s="310"/>
      <c r="F516" s="311"/>
      <c r="G516" s="311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2.75" customHeight="1" x14ac:dyDescent="0.25">
      <c r="A517" s="308"/>
      <c r="B517" s="308"/>
      <c r="C517" s="309"/>
      <c r="D517" s="52"/>
      <c r="E517" s="310"/>
      <c r="F517" s="311"/>
      <c r="G517" s="311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2.75" customHeight="1" x14ac:dyDescent="0.25">
      <c r="A518" s="308"/>
      <c r="B518" s="308"/>
      <c r="C518" s="309"/>
      <c r="D518" s="52"/>
      <c r="E518" s="310"/>
      <c r="F518" s="311"/>
      <c r="G518" s="311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2.75" customHeight="1" x14ac:dyDescent="0.25">
      <c r="A519" s="308"/>
      <c r="B519" s="308"/>
      <c r="C519" s="309"/>
      <c r="D519" s="52"/>
      <c r="E519" s="310"/>
      <c r="F519" s="311"/>
      <c r="G519" s="311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2.75" customHeight="1" x14ac:dyDescent="0.25">
      <c r="A520" s="308"/>
      <c r="B520" s="308"/>
      <c r="C520" s="309"/>
      <c r="D520" s="52"/>
      <c r="E520" s="310"/>
      <c r="F520" s="311"/>
      <c r="G520" s="311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2.75" customHeight="1" x14ac:dyDescent="0.25">
      <c r="A521" s="308"/>
      <c r="B521" s="308"/>
      <c r="C521" s="309"/>
      <c r="D521" s="52"/>
      <c r="E521" s="310"/>
      <c r="F521" s="311"/>
      <c r="G521" s="311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2.75" customHeight="1" x14ac:dyDescent="0.25">
      <c r="A522" s="308"/>
      <c r="B522" s="308"/>
      <c r="C522" s="309"/>
      <c r="D522" s="52"/>
      <c r="E522" s="310"/>
      <c r="F522" s="311"/>
      <c r="G522" s="311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2.75" customHeight="1" x14ac:dyDescent="0.25">
      <c r="A523" s="308"/>
      <c r="B523" s="308"/>
      <c r="C523" s="309"/>
      <c r="D523" s="52"/>
      <c r="E523" s="310"/>
      <c r="F523" s="311"/>
      <c r="G523" s="311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2.75" customHeight="1" x14ac:dyDescent="0.25">
      <c r="A524" s="308"/>
      <c r="B524" s="308"/>
      <c r="C524" s="309"/>
      <c r="D524" s="52"/>
      <c r="E524" s="310"/>
      <c r="F524" s="311"/>
      <c r="G524" s="311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2.75" customHeight="1" x14ac:dyDescent="0.25">
      <c r="A525" s="308"/>
      <c r="B525" s="308"/>
      <c r="C525" s="309"/>
      <c r="D525" s="52"/>
      <c r="E525" s="310"/>
      <c r="F525" s="311"/>
      <c r="G525" s="311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2.75" customHeight="1" x14ac:dyDescent="0.25">
      <c r="A526" s="308"/>
      <c r="B526" s="308"/>
      <c r="C526" s="309"/>
      <c r="D526" s="52"/>
      <c r="E526" s="310"/>
      <c r="F526" s="311"/>
      <c r="G526" s="311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2.75" customHeight="1" x14ac:dyDescent="0.25">
      <c r="A527" s="308"/>
      <c r="B527" s="308"/>
      <c r="C527" s="309"/>
      <c r="D527" s="52"/>
      <c r="E527" s="310"/>
      <c r="F527" s="311"/>
      <c r="G527" s="311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2.75" customHeight="1" x14ac:dyDescent="0.25">
      <c r="A528" s="308"/>
      <c r="B528" s="308"/>
      <c r="C528" s="309"/>
      <c r="D528" s="52"/>
      <c r="E528" s="310"/>
      <c r="F528" s="311"/>
      <c r="G528" s="311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2.75" customHeight="1" x14ac:dyDescent="0.25">
      <c r="A529" s="308"/>
      <c r="B529" s="308"/>
      <c r="C529" s="309"/>
      <c r="D529" s="52"/>
      <c r="E529" s="310"/>
      <c r="F529" s="311"/>
      <c r="G529" s="311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2.75" customHeight="1" x14ac:dyDescent="0.25">
      <c r="A530" s="308"/>
      <c r="B530" s="308"/>
      <c r="C530" s="309"/>
      <c r="D530" s="52"/>
      <c r="E530" s="310"/>
      <c r="F530" s="311"/>
      <c r="G530" s="311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2.75" customHeight="1" x14ac:dyDescent="0.25">
      <c r="A531" s="308"/>
      <c r="B531" s="308"/>
      <c r="C531" s="309"/>
      <c r="D531" s="52"/>
      <c r="E531" s="310"/>
      <c r="F531" s="311"/>
      <c r="G531" s="311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2.75" customHeight="1" x14ac:dyDescent="0.25">
      <c r="A532" s="308"/>
      <c r="B532" s="308"/>
      <c r="C532" s="309"/>
      <c r="D532" s="52"/>
      <c r="E532" s="310"/>
      <c r="F532" s="311"/>
      <c r="G532" s="311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2.75" customHeight="1" x14ac:dyDescent="0.25">
      <c r="A533" s="308"/>
      <c r="B533" s="308"/>
      <c r="C533" s="309"/>
      <c r="D533" s="52"/>
      <c r="E533" s="310"/>
      <c r="F533" s="311"/>
      <c r="G533" s="311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2.75" customHeight="1" x14ac:dyDescent="0.25">
      <c r="A534" s="308"/>
      <c r="B534" s="308"/>
      <c r="C534" s="309"/>
      <c r="D534" s="52"/>
      <c r="E534" s="310"/>
      <c r="F534" s="311"/>
      <c r="G534" s="311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2.75" customHeight="1" x14ac:dyDescent="0.25">
      <c r="A535" s="308"/>
      <c r="B535" s="308"/>
      <c r="C535" s="309"/>
      <c r="D535" s="52"/>
      <c r="E535" s="310"/>
      <c r="F535" s="311"/>
      <c r="G535" s="311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2.75" customHeight="1" x14ac:dyDescent="0.25">
      <c r="A536" s="308"/>
      <c r="B536" s="308"/>
      <c r="C536" s="309"/>
      <c r="D536" s="52"/>
      <c r="E536" s="310"/>
      <c r="F536" s="311"/>
      <c r="G536" s="311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2.75" customHeight="1" x14ac:dyDescent="0.25">
      <c r="A537" s="308"/>
      <c r="B537" s="308"/>
      <c r="C537" s="309"/>
      <c r="D537" s="52"/>
      <c r="E537" s="310"/>
      <c r="F537" s="311"/>
      <c r="G537" s="311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2.75" customHeight="1" x14ac:dyDescent="0.25">
      <c r="A538" s="308"/>
      <c r="B538" s="308"/>
      <c r="C538" s="309"/>
      <c r="D538" s="52"/>
      <c r="E538" s="310"/>
      <c r="F538" s="311"/>
      <c r="G538" s="311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2.75" customHeight="1" x14ac:dyDescent="0.25">
      <c r="A539" s="308"/>
      <c r="B539" s="308"/>
      <c r="C539" s="309"/>
      <c r="D539" s="52"/>
      <c r="E539" s="310"/>
      <c r="F539" s="311"/>
      <c r="G539" s="311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2.75" customHeight="1" x14ac:dyDescent="0.25">
      <c r="A540" s="308"/>
      <c r="B540" s="308"/>
      <c r="C540" s="309"/>
      <c r="D540" s="52"/>
      <c r="E540" s="310"/>
      <c r="F540" s="311"/>
      <c r="G540" s="311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2.75" customHeight="1" x14ac:dyDescent="0.25">
      <c r="A541" s="308"/>
      <c r="B541" s="308"/>
      <c r="C541" s="309"/>
      <c r="D541" s="52"/>
      <c r="E541" s="310"/>
      <c r="F541" s="311"/>
      <c r="G541" s="311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2.75" customHeight="1" x14ac:dyDescent="0.25">
      <c r="A542" s="308"/>
      <c r="B542" s="308"/>
      <c r="C542" s="309"/>
      <c r="D542" s="52"/>
      <c r="E542" s="310"/>
      <c r="F542" s="311"/>
      <c r="G542" s="311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2.75" customHeight="1" x14ac:dyDescent="0.25">
      <c r="A543" s="308"/>
      <c r="B543" s="308"/>
      <c r="C543" s="309"/>
      <c r="D543" s="52"/>
      <c r="E543" s="310"/>
      <c r="F543" s="311"/>
      <c r="G543" s="311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2.75" customHeight="1" x14ac:dyDescent="0.25">
      <c r="A544" s="308"/>
      <c r="B544" s="308"/>
      <c r="C544" s="309"/>
      <c r="D544" s="52"/>
      <c r="E544" s="310"/>
      <c r="F544" s="311"/>
      <c r="G544" s="311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2.75" customHeight="1" x14ac:dyDescent="0.25">
      <c r="A545" s="308"/>
      <c r="B545" s="308"/>
      <c r="C545" s="309"/>
      <c r="D545" s="52"/>
      <c r="E545" s="310"/>
      <c r="F545" s="311"/>
      <c r="G545" s="311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2.75" customHeight="1" x14ac:dyDescent="0.25">
      <c r="A546" s="308"/>
      <c r="B546" s="308"/>
      <c r="C546" s="309"/>
      <c r="D546" s="52"/>
      <c r="E546" s="310"/>
      <c r="F546" s="311"/>
      <c r="G546" s="311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2.75" customHeight="1" x14ac:dyDescent="0.25">
      <c r="A547" s="308"/>
      <c r="B547" s="308"/>
      <c r="C547" s="309"/>
      <c r="D547" s="52"/>
      <c r="E547" s="310"/>
      <c r="F547" s="311"/>
      <c r="G547" s="311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2.75" customHeight="1" x14ac:dyDescent="0.25">
      <c r="A548" s="308"/>
      <c r="B548" s="308"/>
      <c r="C548" s="309"/>
      <c r="D548" s="52"/>
      <c r="E548" s="310"/>
      <c r="F548" s="311"/>
      <c r="G548" s="311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2.75" customHeight="1" x14ac:dyDescent="0.25">
      <c r="A549" s="308"/>
      <c r="B549" s="308"/>
      <c r="C549" s="309"/>
      <c r="D549" s="52"/>
      <c r="E549" s="310"/>
      <c r="F549" s="311"/>
      <c r="G549" s="311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2.75" customHeight="1" x14ac:dyDescent="0.25">
      <c r="A550" s="308"/>
      <c r="B550" s="308"/>
      <c r="C550" s="309"/>
      <c r="D550" s="52"/>
      <c r="E550" s="310"/>
      <c r="F550" s="311"/>
      <c r="G550" s="311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2.75" customHeight="1" x14ac:dyDescent="0.25">
      <c r="A551" s="308"/>
      <c r="B551" s="308"/>
      <c r="C551" s="309"/>
      <c r="D551" s="52"/>
      <c r="E551" s="310"/>
      <c r="F551" s="311"/>
      <c r="G551" s="311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2.75" customHeight="1" x14ac:dyDescent="0.25">
      <c r="A552" s="308"/>
      <c r="B552" s="308"/>
      <c r="C552" s="309"/>
      <c r="D552" s="52"/>
      <c r="E552" s="310"/>
      <c r="F552" s="311"/>
      <c r="G552" s="311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2.75" customHeight="1" x14ac:dyDescent="0.25">
      <c r="A553" s="308"/>
      <c r="B553" s="308"/>
      <c r="C553" s="309"/>
      <c r="D553" s="52"/>
      <c r="E553" s="310"/>
      <c r="F553" s="311"/>
      <c r="G553" s="311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2.75" customHeight="1" x14ac:dyDescent="0.25">
      <c r="A554" s="308"/>
      <c r="B554" s="308"/>
      <c r="C554" s="309"/>
      <c r="D554" s="52"/>
      <c r="E554" s="310"/>
      <c r="F554" s="311"/>
      <c r="G554" s="311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2.75" customHeight="1" x14ac:dyDescent="0.25">
      <c r="A555" s="308"/>
      <c r="B555" s="308"/>
      <c r="C555" s="309"/>
      <c r="D555" s="52"/>
      <c r="E555" s="310"/>
      <c r="F555" s="311"/>
      <c r="G555" s="311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2.75" customHeight="1" x14ac:dyDescent="0.25">
      <c r="A556" s="308"/>
      <c r="B556" s="308"/>
      <c r="C556" s="309"/>
      <c r="D556" s="52"/>
      <c r="E556" s="310"/>
      <c r="F556" s="311"/>
      <c r="G556" s="311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2.75" customHeight="1" x14ac:dyDescent="0.25">
      <c r="A557" s="308"/>
      <c r="B557" s="308"/>
      <c r="C557" s="309"/>
      <c r="D557" s="52"/>
      <c r="E557" s="310"/>
      <c r="F557" s="311"/>
      <c r="G557" s="311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2.75" customHeight="1" x14ac:dyDescent="0.25">
      <c r="A558" s="308"/>
      <c r="B558" s="308"/>
      <c r="C558" s="309"/>
      <c r="D558" s="52"/>
      <c r="E558" s="310"/>
      <c r="F558" s="311"/>
      <c r="G558" s="311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2.75" customHeight="1" x14ac:dyDescent="0.25">
      <c r="A559" s="308"/>
      <c r="B559" s="308"/>
      <c r="C559" s="309"/>
      <c r="D559" s="52"/>
      <c r="E559" s="310"/>
      <c r="F559" s="311"/>
      <c r="G559" s="311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2.75" customHeight="1" x14ac:dyDescent="0.25">
      <c r="A560" s="308"/>
      <c r="B560" s="308"/>
      <c r="C560" s="309"/>
      <c r="D560" s="52"/>
      <c r="E560" s="310"/>
      <c r="F560" s="311"/>
      <c r="G560" s="311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2.75" customHeight="1" x14ac:dyDescent="0.25">
      <c r="A561" s="308"/>
      <c r="B561" s="308"/>
      <c r="C561" s="309"/>
      <c r="D561" s="52"/>
      <c r="E561" s="310"/>
      <c r="F561" s="311"/>
      <c r="G561" s="311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2.75" customHeight="1" x14ac:dyDescent="0.25">
      <c r="A562" s="308"/>
      <c r="B562" s="308"/>
      <c r="C562" s="309"/>
      <c r="D562" s="52"/>
      <c r="E562" s="310"/>
      <c r="F562" s="311"/>
      <c r="G562" s="311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2.75" customHeight="1" x14ac:dyDescent="0.25">
      <c r="A563" s="308"/>
      <c r="B563" s="308"/>
      <c r="C563" s="309"/>
      <c r="D563" s="52"/>
      <c r="E563" s="310"/>
      <c r="F563" s="311"/>
      <c r="G563" s="311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2.75" customHeight="1" x14ac:dyDescent="0.25">
      <c r="A564" s="308"/>
      <c r="B564" s="308"/>
      <c r="C564" s="309"/>
      <c r="D564" s="52"/>
      <c r="E564" s="310"/>
      <c r="F564" s="311"/>
      <c r="G564" s="311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2.75" customHeight="1" x14ac:dyDescent="0.25">
      <c r="A565" s="308"/>
      <c r="B565" s="308"/>
      <c r="C565" s="309"/>
      <c r="D565" s="52"/>
      <c r="E565" s="310"/>
      <c r="F565" s="311"/>
      <c r="G565" s="311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2.75" customHeight="1" x14ac:dyDescent="0.25">
      <c r="A566" s="308"/>
      <c r="B566" s="308"/>
      <c r="C566" s="309"/>
      <c r="D566" s="52"/>
      <c r="E566" s="310"/>
      <c r="F566" s="311"/>
      <c r="G566" s="311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2.75" customHeight="1" x14ac:dyDescent="0.25">
      <c r="A567" s="308"/>
      <c r="B567" s="308"/>
      <c r="C567" s="309"/>
      <c r="D567" s="52"/>
      <c r="E567" s="310"/>
      <c r="F567" s="311"/>
      <c r="G567" s="311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2.75" customHeight="1" x14ac:dyDescent="0.25">
      <c r="A568" s="308"/>
      <c r="B568" s="308"/>
      <c r="C568" s="309"/>
      <c r="D568" s="52"/>
      <c r="E568" s="310"/>
      <c r="F568" s="311"/>
      <c r="G568" s="311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2.75" customHeight="1" x14ac:dyDescent="0.25">
      <c r="A569" s="308"/>
      <c r="B569" s="308"/>
      <c r="C569" s="309"/>
      <c r="D569" s="52"/>
      <c r="E569" s="310"/>
      <c r="F569" s="311"/>
      <c r="G569" s="311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2.75" customHeight="1" x14ac:dyDescent="0.25">
      <c r="A570" s="308"/>
      <c r="B570" s="308"/>
      <c r="C570" s="309"/>
      <c r="D570" s="52"/>
      <c r="E570" s="310"/>
      <c r="F570" s="311"/>
      <c r="G570" s="311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2.75" customHeight="1" x14ac:dyDescent="0.25">
      <c r="A571" s="308"/>
      <c r="B571" s="308"/>
      <c r="C571" s="309"/>
      <c r="D571" s="52"/>
      <c r="E571" s="310"/>
      <c r="F571" s="311"/>
      <c r="G571" s="311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2.75" customHeight="1" x14ac:dyDescent="0.25">
      <c r="A572" s="308"/>
      <c r="B572" s="308"/>
      <c r="C572" s="309"/>
      <c r="D572" s="52"/>
      <c r="E572" s="310"/>
      <c r="F572" s="311"/>
      <c r="G572" s="311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2.75" customHeight="1" x14ac:dyDescent="0.25">
      <c r="A573" s="308"/>
      <c r="B573" s="308"/>
      <c r="C573" s="309"/>
      <c r="D573" s="52"/>
      <c r="E573" s="310"/>
      <c r="F573" s="311"/>
      <c r="G573" s="311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2.75" customHeight="1" x14ac:dyDescent="0.25">
      <c r="A574" s="308"/>
      <c r="B574" s="308"/>
      <c r="C574" s="309"/>
      <c r="D574" s="52"/>
      <c r="E574" s="310"/>
      <c r="F574" s="311"/>
      <c r="G574" s="311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2.75" customHeight="1" x14ac:dyDescent="0.25">
      <c r="A575" s="308"/>
      <c r="B575" s="308"/>
      <c r="C575" s="309"/>
      <c r="D575" s="52"/>
      <c r="E575" s="310"/>
      <c r="F575" s="311"/>
      <c r="G575" s="311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2.75" customHeight="1" x14ac:dyDescent="0.25">
      <c r="A576" s="308"/>
      <c r="B576" s="308"/>
      <c r="C576" s="309"/>
      <c r="D576" s="52"/>
      <c r="E576" s="310"/>
      <c r="F576" s="311"/>
      <c r="G576" s="311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2.75" customHeight="1" x14ac:dyDescent="0.25">
      <c r="A577" s="308"/>
      <c r="B577" s="308"/>
      <c r="C577" s="309"/>
      <c r="D577" s="52"/>
      <c r="E577" s="310"/>
      <c r="F577" s="311"/>
      <c r="G577" s="311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2.75" customHeight="1" x14ac:dyDescent="0.25">
      <c r="A578" s="308"/>
      <c r="B578" s="308"/>
      <c r="C578" s="309"/>
      <c r="D578" s="52"/>
      <c r="E578" s="310"/>
      <c r="F578" s="311"/>
      <c r="G578" s="311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2.75" customHeight="1" x14ac:dyDescent="0.25">
      <c r="A579" s="308"/>
      <c r="B579" s="308"/>
      <c r="C579" s="309"/>
      <c r="D579" s="52"/>
      <c r="E579" s="310"/>
      <c r="F579" s="311"/>
      <c r="G579" s="311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2.75" customHeight="1" x14ac:dyDescent="0.25">
      <c r="A580" s="308"/>
      <c r="B580" s="308"/>
      <c r="C580" s="309"/>
      <c r="D580" s="52"/>
      <c r="E580" s="310"/>
      <c r="F580" s="311"/>
      <c r="G580" s="311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2.75" customHeight="1" x14ac:dyDescent="0.25">
      <c r="A581" s="308"/>
      <c r="B581" s="308"/>
      <c r="C581" s="309"/>
      <c r="D581" s="52"/>
      <c r="E581" s="310"/>
      <c r="F581" s="311"/>
      <c r="G581" s="311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2.75" customHeight="1" x14ac:dyDescent="0.25">
      <c r="A582" s="308"/>
      <c r="B582" s="308"/>
      <c r="C582" s="309"/>
      <c r="D582" s="52"/>
      <c r="E582" s="310"/>
      <c r="F582" s="311"/>
      <c r="G582" s="311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2.75" customHeight="1" x14ac:dyDescent="0.25">
      <c r="A583" s="308"/>
      <c r="B583" s="308"/>
      <c r="C583" s="309"/>
      <c r="D583" s="52"/>
      <c r="E583" s="310"/>
      <c r="F583" s="311"/>
      <c r="G583" s="311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2.75" customHeight="1" x14ac:dyDescent="0.25">
      <c r="A584" s="308"/>
      <c r="B584" s="308"/>
      <c r="C584" s="309"/>
      <c r="D584" s="52"/>
      <c r="E584" s="310"/>
      <c r="F584" s="311"/>
      <c r="G584" s="311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2.75" customHeight="1" x14ac:dyDescent="0.25">
      <c r="A585" s="308"/>
      <c r="B585" s="308"/>
      <c r="C585" s="309"/>
      <c r="D585" s="52"/>
      <c r="E585" s="310"/>
      <c r="F585" s="311"/>
      <c r="G585" s="311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2.75" customHeight="1" x14ac:dyDescent="0.25">
      <c r="A586" s="308"/>
      <c r="B586" s="308"/>
      <c r="C586" s="309"/>
      <c r="D586" s="52"/>
      <c r="E586" s="310"/>
      <c r="F586" s="311"/>
      <c r="G586" s="311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2.75" customHeight="1" x14ac:dyDescent="0.25">
      <c r="A587" s="308"/>
      <c r="B587" s="308"/>
      <c r="C587" s="309"/>
      <c r="D587" s="52"/>
      <c r="E587" s="310"/>
      <c r="F587" s="311"/>
      <c r="G587" s="311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2.75" customHeight="1" x14ac:dyDescent="0.25">
      <c r="A588" s="308"/>
      <c r="B588" s="308"/>
      <c r="C588" s="309"/>
      <c r="D588" s="52"/>
      <c r="E588" s="310"/>
      <c r="F588" s="311"/>
      <c r="G588" s="311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2.75" customHeight="1" x14ac:dyDescent="0.25">
      <c r="A589" s="308"/>
      <c r="B589" s="308"/>
      <c r="C589" s="309"/>
      <c r="D589" s="52"/>
      <c r="E589" s="310"/>
      <c r="F589" s="311"/>
      <c r="G589" s="311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2.75" customHeight="1" x14ac:dyDescent="0.25">
      <c r="A590" s="308"/>
      <c r="B590" s="308"/>
      <c r="C590" s="309"/>
      <c r="D590" s="52"/>
      <c r="E590" s="310"/>
      <c r="F590" s="311"/>
      <c r="G590" s="311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2.75" customHeight="1" x14ac:dyDescent="0.25">
      <c r="A591" s="308"/>
      <c r="B591" s="308"/>
      <c r="C591" s="309"/>
      <c r="D591" s="52"/>
      <c r="E591" s="310"/>
      <c r="F591" s="311"/>
      <c r="G591" s="311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2.75" customHeight="1" x14ac:dyDescent="0.25">
      <c r="A592" s="308"/>
      <c r="B592" s="308"/>
      <c r="C592" s="309"/>
      <c r="D592" s="52"/>
      <c r="E592" s="310"/>
      <c r="F592" s="311"/>
      <c r="G592" s="311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2.75" customHeight="1" x14ac:dyDescent="0.25">
      <c r="A593" s="308"/>
      <c r="B593" s="308"/>
      <c r="C593" s="309"/>
      <c r="D593" s="52"/>
      <c r="E593" s="310"/>
      <c r="F593" s="311"/>
      <c r="G593" s="311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2.75" customHeight="1" x14ac:dyDescent="0.25">
      <c r="A594" s="308"/>
      <c r="B594" s="308"/>
      <c r="C594" s="309"/>
      <c r="D594" s="52"/>
      <c r="E594" s="310"/>
      <c r="F594" s="311"/>
      <c r="G594" s="311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2.75" customHeight="1" x14ac:dyDescent="0.25">
      <c r="A595" s="308"/>
      <c r="B595" s="308"/>
      <c r="C595" s="309"/>
      <c r="D595" s="52"/>
      <c r="E595" s="310"/>
      <c r="F595" s="311"/>
      <c r="G595" s="311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2.75" customHeight="1" x14ac:dyDescent="0.25">
      <c r="A596" s="308"/>
      <c r="B596" s="308"/>
      <c r="C596" s="309"/>
      <c r="D596" s="52"/>
      <c r="E596" s="310"/>
      <c r="F596" s="311"/>
      <c r="G596" s="311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2.75" customHeight="1" x14ac:dyDescent="0.25">
      <c r="A597" s="308"/>
      <c r="B597" s="308"/>
      <c r="C597" s="309"/>
      <c r="D597" s="52"/>
      <c r="E597" s="310"/>
      <c r="F597" s="311"/>
      <c r="G597" s="311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2.75" customHeight="1" x14ac:dyDescent="0.25">
      <c r="A598" s="308"/>
      <c r="B598" s="308"/>
      <c r="C598" s="309"/>
      <c r="D598" s="52"/>
      <c r="E598" s="310"/>
      <c r="F598" s="311"/>
      <c r="G598" s="311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2.75" customHeight="1" x14ac:dyDescent="0.25">
      <c r="A599" s="308"/>
      <c r="B599" s="308"/>
      <c r="C599" s="309"/>
      <c r="D599" s="52"/>
      <c r="E599" s="310"/>
      <c r="F599" s="311"/>
      <c r="G599" s="311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2.75" customHeight="1" x14ac:dyDescent="0.25">
      <c r="A600" s="308"/>
      <c r="B600" s="308"/>
      <c r="C600" s="309"/>
      <c r="D600" s="52"/>
      <c r="E600" s="310"/>
      <c r="F600" s="311"/>
      <c r="G600" s="311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2.75" customHeight="1" x14ac:dyDescent="0.25">
      <c r="A601" s="308"/>
      <c r="B601" s="308"/>
      <c r="C601" s="309"/>
      <c r="D601" s="52"/>
      <c r="E601" s="310"/>
      <c r="F601" s="311"/>
      <c r="G601" s="311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2.75" customHeight="1" x14ac:dyDescent="0.25">
      <c r="A602" s="308"/>
      <c r="B602" s="308"/>
      <c r="C602" s="309"/>
      <c r="D602" s="52"/>
      <c r="E602" s="310"/>
      <c r="F602" s="311"/>
      <c r="G602" s="311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2.75" customHeight="1" x14ac:dyDescent="0.25">
      <c r="A603" s="308"/>
      <c r="B603" s="308"/>
      <c r="C603" s="309"/>
      <c r="D603" s="52"/>
      <c r="E603" s="310"/>
      <c r="F603" s="311"/>
      <c r="G603" s="311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2.75" customHeight="1" x14ac:dyDescent="0.25">
      <c r="A604" s="308"/>
      <c r="B604" s="308"/>
      <c r="C604" s="309"/>
      <c r="D604" s="52"/>
      <c r="E604" s="310"/>
      <c r="F604" s="311"/>
      <c r="G604" s="311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2.75" customHeight="1" x14ac:dyDescent="0.25">
      <c r="A605" s="308"/>
      <c r="B605" s="308"/>
      <c r="C605" s="309"/>
      <c r="D605" s="52"/>
      <c r="E605" s="310"/>
      <c r="F605" s="311"/>
      <c r="G605" s="311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2.75" customHeight="1" x14ac:dyDescent="0.25">
      <c r="A606" s="308"/>
      <c r="B606" s="308"/>
      <c r="C606" s="309"/>
      <c r="D606" s="52"/>
      <c r="E606" s="310"/>
      <c r="F606" s="311"/>
      <c r="G606" s="311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2.75" customHeight="1" x14ac:dyDescent="0.25">
      <c r="A607" s="308"/>
      <c r="B607" s="308"/>
      <c r="C607" s="309"/>
      <c r="D607" s="52"/>
      <c r="E607" s="310"/>
      <c r="F607" s="311"/>
      <c r="G607" s="311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2.75" customHeight="1" x14ac:dyDescent="0.25">
      <c r="A608" s="308"/>
      <c r="B608" s="308"/>
      <c r="C608" s="309"/>
      <c r="D608" s="52"/>
      <c r="E608" s="310"/>
      <c r="F608" s="311"/>
      <c r="G608" s="311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2.75" customHeight="1" x14ac:dyDescent="0.25">
      <c r="A609" s="308"/>
      <c r="B609" s="308"/>
      <c r="C609" s="309"/>
      <c r="D609" s="52"/>
      <c r="E609" s="310"/>
      <c r="F609" s="311"/>
      <c r="G609" s="311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2.75" customHeight="1" x14ac:dyDescent="0.25">
      <c r="A610" s="308"/>
      <c r="B610" s="308"/>
      <c r="C610" s="309"/>
      <c r="D610" s="52"/>
      <c r="E610" s="310"/>
      <c r="F610" s="311"/>
      <c r="G610" s="311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2.75" customHeight="1" x14ac:dyDescent="0.25">
      <c r="A611" s="308"/>
      <c r="B611" s="308"/>
      <c r="C611" s="309"/>
      <c r="D611" s="52"/>
      <c r="E611" s="310"/>
      <c r="F611" s="311"/>
      <c r="G611" s="311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2.75" customHeight="1" x14ac:dyDescent="0.25">
      <c r="A612" s="308"/>
      <c r="B612" s="308"/>
      <c r="C612" s="309"/>
      <c r="D612" s="52"/>
      <c r="E612" s="310"/>
      <c r="F612" s="311"/>
      <c r="G612" s="311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2.75" customHeight="1" x14ac:dyDescent="0.25">
      <c r="A613" s="308"/>
      <c r="B613" s="308"/>
      <c r="C613" s="309"/>
      <c r="D613" s="52"/>
      <c r="E613" s="310"/>
      <c r="F613" s="311"/>
      <c r="G613" s="311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2.75" customHeight="1" x14ac:dyDescent="0.25">
      <c r="A614" s="308"/>
      <c r="B614" s="308"/>
      <c r="C614" s="309"/>
      <c r="D614" s="52"/>
      <c r="E614" s="310"/>
      <c r="F614" s="311"/>
      <c r="G614" s="311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2.75" customHeight="1" x14ac:dyDescent="0.25">
      <c r="A615" s="308"/>
      <c r="B615" s="308"/>
      <c r="C615" s="309"/>
      <c r="D615" s="52"/>
      <c r="E615" s="310"/>
      <c r="F615" s="311"/>
      <c r="G615" s="311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2.75" customHeight="1" x14ac:dyDescent="0.25">
      <c r="A616" s="308"/>
      <c r="B616" s="308"/>
      <c r="C616" s="309"/>
      <c r="D616" s="52"/>
      <c r="E616" s="310"/>
      <c r="F616" s="311"/>
      <c r="G616" s="311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2.75" customHeight="1" x14ac:dyDescent="0.25">
      <c r="A617" s="308"/>
      <c r="B617" s="308"/>
      <c r="C617" s="309"/>
      <c r="D617" s="52"/>
      <c r="E617" s="310"/>
      <c r="F617" s="311"/>
      <c r="G617" s="311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2.75" customHeight="1" x14ac:dyDescent="0.25">
      <c r="A618" s="308"/>
      <c r="B618" s="308"/>
      <c r="C618" s="309"/>
      <c r="D618" s="52"/>
      <c r="E618" s="310"/>
      <c r="F618" s="311"/>
      <c r="G618" s="311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2.75" customHeight="1" x14ac:dyDescent="0.25">
      <c r="A619" s="308"/>
      <c r="B619" s="308"/>
      <c r="C619" s="309"/>
      <c r="D619" s="52"/>
      <c r="E619" s="310"/>
      <c r="F619" s="311"/>
      <c r="G619" s="311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2.75" customHeight="1" x14ac:dyDescent="0.25">
      <c r="A620" s="308"/>
      <c r="B620" s="308"/>
      <c r="C620" s="309"/>
      <c r="D620" s="52"/>
      <c r="E620" s="310"/>
      <c r="F620" s="311"/>
      <c r="G620" s="311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2.75" customHeight="1" x14ac:dyDescent="0.25">
      <c r="A621" s="308"/>
      <c r="B621" s="308"/>
      <c r="C621" s="309"/>
      <c r="D621" s="52"/>
      <c r="E621" s="310"/>
      <c r="F621" s="311"/>
      <c r="G621" s="311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2.75" customHeight="1" x14ac:dyDescent="0.25">
      <c r="A622" s="308"/>
      <c r="B622" s="308"/>
      <c r="C622" s="309"/>
      <c r="D622" s="52"/>
      <c r="E622" s="310"/>
      <c r="F622" s="311"/>
      <c r="G622" s="311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2.75" customHeight="1" x14ac:dyDescent="0.25">
      <c r="A623" s="308"/>
      <c r="B623" s="308"/>
      <c r="C623" s="309"/>
      <c r="D623" s="52"/>
      <c r="E623" s="310"/>
      <c r="F623" s="311"/>
      <c r="G623" s="311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2.75" customHeight="1" x14ac:dyDescent="0.25">
      <c r="A624" s="308"/>
      <c r="B624" s="308"/>
      <c r="C624" s="309"/>
      <c r="D624" s="52"/>
      <c r="E624" s="310"/>
      <c r="F624" s="311"/>
      <c r="G624" s="311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2.75" customHeight="1" x14ac:dyDescent="0.25">
      <c r="A625" s="308"/>
      <c r="B625" s="308"/>
      <c r="C625" s="309"/>
      <c r="D625" s="52"/>
      <c r="E625" s="310"/>
      <c r="F625" s="311"/>
      <c r="G625" s="311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2.75" customHeight="1" x14ac:dyDescent="0.25">
      <c r="A626" s="308"/>
      <c r="B626" s="308"/>
      <c r="C626" s="309"/>
      <c r="D626" s="52"/>
      <c r="E626" s="310"/>
      <c r="F626" s="311"/>
      <c r="G626" s="311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2.75" customHeight="1" x14ac:dyDescent="0.25">
      <c r="A627" s="308"/>
      <c r="B627" s="308"/>
      <c r="C627" s="309"/>
      <c r="D627" s="52"/>
      <c r="E627" s="310"/>
      <c r="F627" s="311"/>
      <c r="G627" s="311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2.75" customHeight="1" x14ac:dyDescent="0.25">
      <c r="A628" s="308"/>
      <c r="B628" s="308"/>
      <c r="C628" s="309"/>
      <c r="D628" s="52"/>
      <c r="E628" s="310"/>
      <c r="F628" s="311"/>
      <c r="G628" s="311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2.75" customHeight="1" x14ac:dyDescent="0.25">
      <c r="A629" s="308"/>
      <c r="B629" s="308"/>
      <c r="C629" s="309"/>
      <c r="D629" s="52"/>
      <c r="E629" s="310"/>
      <c r="F629" s="311"/>
      <c r="G629" s="311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2.75" customHeight="1" x14ac:dyDescent="0.25">
      <c r="A630" s="308"/>
      <c r="B630" s="308"/>
      <c r="C630" s="309"/>
      <c r="D630" s="52"/>
      <c r="E630" s="310"/>
      <c r="F630" s="311"/>
      <c r="G630" s="311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2.75" customHeight="1" x14ac:dyDescent="0.25">
      <c r="A631" s="308"/>
      <c r="B631" s="308"/>
      <c r="C631" s="309"/>
      <c r="D631" s="52"/>
      <c r="E631" s="310"/>
      <c r="F631" s="311"/>
      <c r="G631" s="311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2.75" customHeight="1" x14ac:dyDescent="0.25">
      <c r="A632" s="308"/>
      <c r="B632" s="308"/>
      <c r="C632" s="309"/>
      <c r="D632" s="52"/>
      <c r="E632" s="310"/>
      <c r="F632" s="311"/>
      <c r="G632" s="311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2.75" customHeight="1" x14ac:dyDescent="0.25">
      <c r="A633" s="308"/>
      <c r="B633" s="308"/>
      <c r="C633" s="309"/>
      <c r="D633" s="52"/>
      <c r="E633" s="310"/>
      <c r="F633" s="311"/>
      <c r="G633" s="311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2.75" customHeight="1" x14ac:dyDescent="0.25">
      <c r="A634" s="308"/>
      <c r="B634" s="308"/>
      <c r="C634" s="309"/>
      <c r="D634" s="52"/>
      <c r="E634" s="310"/>
      <c r="F634" s="311"/>
      <c r="G634" s="311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</sheetData>
  <mergeCells count="8">
    <mergeCell ref="A12:G12"/>
    <mergeCell ref="A10:G10"/>
    <mergeCell ref="A1:G5"/>
    <mergeCell ref="A6:G6"/>
    <mergeCell ref="A7:G7"/>
    <mergeCell ref="A8:G8"/>
    <mergeCell ref="A9:C9"/>
    <mergeCell ref="D9:G9"/>
  </mergeCells>
  <pageMargins left="0.7" right="0.7" top="0.75" bottom="0.75" header="0" footer="0"/>
  <pageSetup paperSize="9" scale="59" fitToHeight="0" orientation="portrait" r:id="rId1"/>
  <headerFooter>
    <oddFooter>&amp;RPágina &amp;P de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3"/>
  <sheetViews>
    <sheetView showGridLines="0" workbookViewId="0">
      <selection activeCell="N12" sqref="N12"/>
    </sheetView>
  </sheetViews>
  <sheetFormatPr defaultColWidth="14.42578125" defaultRowHeight="15" customHeight="1" x14ac:dyDescent="0.25"/>
  <cols>
    <col min="1" max="1" width="10.7109375" customWidth="1"/>
    <col min="2" max="2" width="63.140625" customWidth="1"/>
    <col min="3" max="4" width="16.7109375" customWidth="1"/>
    <col min="5" max="5" width="18.7109375" customWidth="1"/>
    <col min="6" max="6" width="18.7109375" style="163" customWidth="1"/>
    <col min="7" max="7" width="18.7109375" customWidth="1"/>
    <col min="8" max="8" width="14.28515625" customWidth="1"/>
    <col min="9" max="27" width="8" customWidth="1"/>
  </cols>
  <sheetData>
    <row r="1" spans="1:27" ht="24.75" customHeight="1" x14ac:dyDescent="0.25">
      <c r="A1" s="251"/>
      <c r="B1" s="568"/>
      <c r="C1" s="518"/>
      <c r="D1" s="518"/>
      <c r="E1" s="518"/>
      <c r="F1" s="232"/>
      <c r="G1" s="252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</row>
    <row r="2" spans="1:27" ht="24.75" customHeight="1" x14ac:dyDescent="0.25">
      <c r="A2" s="255"/>
      <c r="B2" s="499"/>
      <c r="C2" s="499"/>
      <c r="D2" s="499"/>
      <c r="E2" s="499"/>
      <c r="G2" s="256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</row>
    <row r="3" spans="1:27" ht="15.75" customHeight="1" x14ac:dyDescent="0.25">
      <c r="A3" s="569" t="s">
        <v>310</v>
      </c>
      <c r="B3" s="518"/>
      <c r="C3" s="518"/>
      <c r="D3" s="518"/>
      <c r="E3" s="518"/>
      <c r="F3" s="526"/>
      <c r="G3" s="519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12.75" customHeight="1" x14ac:dyDescent="0.25">
      <c r="A4" s="262" t="e">
        <f>Sintetico!$A$7</f>
        <v>#REF!</v>
      </c>
      <c r="B4" s="264"/>
      <c r="C4" s="264"/>
      <c r="D4" s="265"/>
      <c r="E4" s="266"/>
      <c r="F4" s="266"/>
      <c r="G4" s="267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12.75" customHeight="1" x14ac:dyDescent="0.25">
      <c r="A5" s="270" t="str">
        <f>Sintetico!$D$9</f>
        <v>SINAPI DF - SETEMBRO/2018</v>
      </c>
      <c r="B5" s="264"/>
      <c r="C5" s="264"/>
      <c r="D5" s="266"/>
      <c r="E5" s="266"/>
      <c r="F5" s="266"/>
      <c r="G5" s="26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2.75" customHeight="1" x14ac:dyDescent="0.25">
      <c r="A6" s="262" t="e">
        <f>Sintetico!$A$8</f>
        <v>#REF!</v>
      </c>
      <c r="B6" s="264"/>
      <c r="C6" s="272"/>
      <c r="D6" s="273"/>
      <c r="E6" s="274"/>
      <c r="F6" s="274"/>
      <c r="G6" s="275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5" customHeight="1" x14ac:dyDescent="0.25">
      <c r="A7" s="276"/>
      <c r="B7" s="277"/>
      <c r="C7" s="278"/>
      <c r="D7" s="278"/>
      <c r="E7" s="278"/>
      <c r="F7" s="278"/>
      <c r="G7" s="279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12.75" customHeight="1" x14ac:dyDescent="0.25">
      <c r="A8" s="570" t="s">
        <v>40</v>
      </c>
      <c r="B8" s="572" t="s">
        <v>2</v>
      </c>
      <c r="C8" s="573" t="s">
        <v>322</v>
      </c>
      <c r="D8" s="573" t="s">
        <v>10</v>
      </c>
      <c r="E8" s="281" t="s">
        <v>323</v>
      </c>
      <c r="F8" s="281" t="s">
        <v>323</v>
      </c>
      <c r="G8" s="573" t="s">
        <v>327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12.75" customHeight="1" x14ac:dyDescent="0.25">
      <c r="A9" s="571"/>
      <c r="B9" s="571"/>
      <c r="C9" s="571"/>
      <c r="D9" s="571"/>
      <c r="E9" s="282">
        <v>0.23499999999999999</v>
      </c>
      <c r="F9" s="282">
        <v>0.1</v>
      </c>
      <c r="G9" s="57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12.75" customHeight="1" x14ac:dyDescent="0.25">
      <c r="A10" s="283">
        <v>1</v>
      </c>
      <c r="B10" s="284" t="str">
        <f>Sintetico!B12</f>
        <v xml:space="preserve">ADMINISTRAÇÃO DA OBRA </v>
      </c>
      <c r="C10" s="284">
        <f>Sintetico!G19</f>
        <v>0</v>
      </c>
      <c r="D10" s="285" t="e">
        <f t="shared" ref="D10:D46" si="0">C10/$C$47</f>
        <v>#DIV/0!</v>
      </c>
      <c r="E10" s="286">
        <f>C10*$E$9</f>
        <v>0</v>
      </c>
      <c r="F10" s="286"/>
      <c r="G10" s="287">
        <f>C10+E10</f>
        <v>0</v>
      </c>
      <c r="H10" s="288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2.75" customHeight="1" x14ac:dyDescent="0.25">
      <c r="A11" s="289">
        <v>2</v>
      </c>
      <c r="B11" s="290" t="str">
        <f>Sintetico!B20</f>
        <v>SERVIÇOS COMPLEMENTARES A ADMINISTRAÇÃO</v>
      </c>
      <c r="C11" s="290">
        <f>Sintetico!G27</f>
        <v>0</v>
      </c>
      <c r="D11" s="291" t="e">
        <f t="shared" si="0"/>
        <v>#DIV/0!</v>
      </c>
      <c r="E11" s="292">
        <f>C11*$E$9</f>
        <v>0</v>
      </c>
      <c r="F11" s="292"/>
      <c r="G11" s="293">
        <f>C11+E11</f>
        <v>0</v>
      </c>
      <c r="H11" s="294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2.75" customHeight="1" x14ac:dyDescent="0.25">
      <c r="A12" s="289">
        <v>3</v>
      </c>
      <c r="B12" s="290" t="str">
        <f>Sintetico!B28</f>
        <v>MOBILIZAÇÃO</v>
      </c>
      <c r="C12" s="290">
        <f>Sintetico!G37</f>
        <v>0</v>
      </c>
      <c r="D12" s="291" t="e">
        <f t="shared" si="0"/>
        <v>#DIV/0!</v>
      </c>
      <c r="E12" s="292">
        <f>C12*$E$9</f>
        <v>0</v>
      </c>
      <c r="F12" s="292"/>
      <c r="G12" s="293">
        <f>C12+E12</f>
        <v>0</v>
      </c>
      <c r="H12" s="29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12.75" customHeight="1" x14ac:dyDescent="0.25">
      <c r="A13" s="289">
        <v>4</v>
      </c>
      <c r="B13" s="290" t="str">
        <f>Sintetico!B38</f>
        <v>INSTALAÇÕES PARA CLIMATIZAÇÃO 5° E 6° PAVIMENTO</v>
      </c>
      <c r="C13" s="290">
        <f>Sintetico!G88</f>
        <v>0</v>
      </c>
      <c r="D13" s="291" t="e">
        <f t="shared" si="0"/>
        <v>#DIV/0!</v>
      </c>
      <c r="E13" s="292">
        <f>C13*$E$9</f>
        <v>0</v>
      </c>
      <c r="F13" s="292"/>
      <c r="G13" s="293">
        <f>C13+E13</f>
        <v>0</v>
      </c>
      <c r="H13" s="294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12.75" customHeight="1" x14ac:dyDescent="0.25">
      <c r="A14" s="289">
        <v>5</v>
      </c>
      <c r="B14" s="290" t="str">
        <f>Sintetico!B89</f>
        <v>EQUIPAMENTOS 5° E 6° PAVIMENTO</v>
      </c>
      <c r="C14" s="290">
        <f>Sintetico!G92</f>
        <v>0</v>
      </c>
      <c r="D14" s="291" t="e">
        <f t="shared" si="0"/>
        <v>#DIV/0!</v>
      </c>
      <c r="E14" s="292"/>
      <c r="F14" s="292">
        <f>C14*F9</f>
        <v>0</v>
      </c>
      <c r="G14" s="293">
        <f>C14+F14</f>
        <v>0</v>
      </c>
      <c r="H14" s="294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12.75" customHeight="1" x14ac:dyDescent="0.25">
      <c r="A15" s="289">
        <v>6</v>
      </c>
      <c r="B15" s="290" t="str">
        <f>Sintetico!B99</f>
        <v>SERVIÇOS PRELIMINARES 4º PAVIMENTO</v>
      </c>
      <c r="C15" s="290">
        <f>Sintetico!G119</f>
        <v>0</v>
      </c>
      <c r="D15" s="291" t="e">
        <f t="shared" si="0"/>
        <v>#DIV/0!</v>
      </c>
      <c r="E15" s="292">
        <f t="shared" ref="E15:E29" si="1">C15*$E$9</f>
        <v>0</v>
      </c>
      <c r="F15" s="292"/>
      <c r="G15" s="293">
        <f t="shared" ref="G15:G29" si="2">C15+E15</f>
        <v>0</v>
      </c>
      <c r="H15" s="294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12.75" customHeight="1" x14ac:dyDescent="0.25">
      <c r="A16" s="289">
        <v>7</v>
      </c>
      <c r="B16" s="290" t="str">
        <f>Sintetico!B120</f>
        <v>PAREDES E DIVISÓRIAS 4° PAVIMENTO</v>
      </c>
      <c r="C16" s="290">
        <f>Sintetico!G126</f>
        <v>0</v>
      </c>
      <c r="D16" s="291" t="e">
        <f t="shared" si="0"/>
        <v>#DIV/0!</v>
      </c>
      <c r="E16" s="292">
        <f t="shared" si="1"/>
        <v>0</v>
      </c>
      <c r="F16" s="292"/>
      <c r="G16" s="293">
        <f t="shared" si="2"/>
        <v>0</v>
      </c>
      <c r="H16" s="294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12.75" customHeight="1" x14ac:dyDescent="0.25">
      <c r="A17" s="289">
        <v>8</v>
      </c>
      <c r="B17" s="290" t="str">
        <f>Sintetico!B127</f>
        <v>INSTALAÇÕES HIDROSSANITÁRIAS 4° PAVIMENTO</v>
      </c>
      <c r="C17" s="290">
        <f>Sintetico!G147</f>
        <v>0</v>
      </c>
      <c r="D17" s="291" t="e">
        <f t="shared" si="0"/>
        <v>#DIV/0!</v>
      </c>
      <c r="E17" s="292">
        <f t="shared" si="1"/>
        <v>0</v>
      </c>
      <c r="F17" s="292"/>
      <c r="G17" s="293">
        <f t="shared" si="2"/>
        <v>0</v>
      </c>
      <c r="H17" s="294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2.75" customHeight="1" x14ac:dyDescent="0.25">
      <c r="A18" s="289">
        <v>9</v>
      </c>
      <c r="B18" s="290" t="str">
        <f>Sintetico!B148</f>
        <v>INSTALAÇÕES COMBATE A INCENDIO 4° PAVIMENTO</v>
      </c>
      <c r="C18" s="290">
        <f>Sintetico!G179</f>
        <v>0</v>
      </c>
      <c r="D18" s="291" t="e">
        <f t="shared" si="0"/>
        <v>#DIV/0!</v>
      </c>
      <c r="E18" s="292">
        <f t="shared" si="1"/>
        <v>0</v>
      </c>
      <c r="F18" s="292"/>
      <c r="G18" s="293">
        <f t="shared" si="2"/>
        <v>0</v>
      </c>
      <c r="H18" s="29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12.75" customHeight="1" x14ac:dyDescent="0.25">
      <c r="A19" s="289">
        <v>10</v>
      </c>
      <c r="B19" s="290" t="str">
        <f>Sintetico!B180</f>
        <v>INSTALAÇÕES ELETRICAS 4° PAVIMENTO</v>
      </c>
      <c r="C19" s="290">
        <f>Sintetico!G241</f>
        <v>0</v>
      </c>
      <c r="D19" s="291" t="e">
        <f t="shared" si="0"/>
        <v>#DIV/0!</v>
      </c>
      <c r="E19" s="292">
        <f t="shared" si="1"/>
        <v>0</v>
      </c>
      <c r="F19" s="292"/>
      <c r="G19" s="293">
        <f t="shared" si="2"/>
        <v>0</v>
      </c>
      <c r="H19" s="29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12.75" customHeight="1" x14ac:dyDescent="0.25">
      <c r="A20" s="289">
        <v>11</v>
      </c>
      <c r="B20" s="290" t="str">
        <f>Sintetico!B242</f>
        <v>REVESTIMENTOS 4º PAVIMENTO</v>
      </c>
      <c r="C20" s="290">
        <f>Sintetico!G261</f>
        <v>0</v>
      </c>
      <c r="D20" s="291" t="e">
        <f t="shared" si="0"/>
        <v>#DIV/0!</v>
      </c>
      <c r="E20" s="292">
        <f t="shared" si="1"/>
        <v>0</v>
      </c>
      <c r="F20" s="292"/>
      <c r="G20" s="293">
        <f t="shared" si="2"/>
        <v>0</v>
      </c>
      <c r="H20" s="29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2.75" customHeight="1" x14ac:dyDescent="0.25">
      <c r="A21" s="289">
        <v>12</v>
      </c>
      <c r="B21" s="290" t="str">
        <f>Sintetico!B262</f>
        <v>ESQUADRIAS 4º PAVIMENTO</v>
      </c>
      <c r="C21" s="290">
        <f>Sintetico!G278</f>
        <v>0</v>
      </c>
      <c r="D21" s="291" t="e">
        <f t="shared" si="0"/>
        <v>#DIV/0!</v>
      </c>
      <c r="E21" s="292">
        <f t="shared" si="1"/>
        <v>0</v>
      </c>
      <c r="F21" s="292"/>
      <c r="G21" s="293">
        <f t="shared" si="2"/>
        <v>0</v>
      </c>
      <c r="H21" s="29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2.75" customHeight="1" x14ac:dyDescent="0.25">
      <c r="A22" s="289">
        <v>13</v>
      </c>
      <c r="B22" s="290" t="str">
        <f>Sintetico!B279</f>
        <v>FORRO 4º PAVIMENTO</v>
      </c>
      <c r="C22" s="290">
        <f>Sintetico!G282</f>
        <v>0</v>
      </c>
      <c r="D22" s="291" t="e">
        <f t="shared" si="0"/>
        <v>#DIV/0!</v>
      </c>
      <c r="E22" s="292">
        <f t="shared" si="1"/>
        <v>0</v>
      </c>
      <c r="F22" s="292"/>
      <c r="G22" s="293">
        <f t="shared" si="2"/>
        <v>0</v>
      </c>
      <c r="H22" s="29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2.75" customHeight="1" x14ac:dyDescent="0.25">
      <c r="A23" s="289">
        <v>14</v>
      </c>
      <c r="B23" s="290" t="str">
        <f>Sintetico!B283</f>
        <v>ADEQUAÇÕES DE ACESSIBILIDADE E ESCADA 4º PAVIMENTO</v>
      </c>
      <c r="C23" s="290">
        <f>Sintetico!G296</f>
        <v>0</v>
      </c>
      <c r="D23" s="291" t="e">
        <f t="shared" si="0"/>
        <v>#DIV/0!</v>
      </c>
      <c r="E23" s="292">
        <f t="shared" si="1"/>
        <v>0</v>
      </c>
      <c r="F23" s="292"/>
      <c r="G23" s="293">
        <f t="shared" si="2"/>
        <v>0</v>
      </c>
      <c r="H23" s="29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12.75" customHeight="1" x14ac:dyDescent="0.25">
      <c r="A24" s="289">
        <v>15</v>
      </c>
      <c r="B24" s="290" t="str">
        <f>Sintetico!B297</f>
        <v>IMPERMEABILIZAÇÃO 4 º PAVIMENTO</v>
      </c>
      <c r="C24" s="290">
        <f>Sintetico!G299</f>
        <v>0</v>
      </c>
      <c r="D24" s="291" t="e">
        <f t="shared" si="0"/>
        <v>#DIV/0!</v>
      </c>
      <c r="E24" s="292">
        <f t="shared" si="1"/>
        <v>0</v>
      </c>
      <c r="F24" s="292"/>
      <c r="G24" s="293">
        <f t="shared" si="2"/>
        <v>0</v>
      </c>
      <c r="H24" s="29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12.75" customHeight="1" x14ac:dyDescent="0.25">
      <c r="A25" s="289">
        <v>16</v>
      </c>
      <c r="B25" s="290" t="str">
        <f>Sintetico!B300</f>
        <v>PINTURAS 4º PAVIMENTO</v>
      </c>
      <c r="C25" s="290">
        <f>Sintetico!G311</f>
        <v>0</v>
      </c>
      <c r="D25" s="291" t="e">
        <f t="shared" si="0"/>
        <v>#DIV/0!</v>
      </c>
      <c r="E25" s="292">
        <f t="shared" si="1"/>
        <v>0</v>
      </c>
      <c r="F25" s="292"/>
      <c r="G25" s="293">
        <f t="shared" si="2"/>
        <v>0</v>
      </c>
      <c r="H25" s="29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2.75" customHeight="1" x14ac:dyDescent="0.25">
      <c r="A26" s="289">
        <v>17</v>
      </c>
      <c r="B26" s="290" t="str">
        <f>Sintetico!B312</f>
        <v>ACESSÓRIOS 4º PAVIMENTO</v>
      </c>
      <c r="C26" s="290">
        <f>Sintetico!G331</f>
        <v>0</v>
      </c>
      <c r="D26" s="291" t="e">
        <f t="shared" si="0"/>
        <v>#DIV/0!</v>
      </c>
      <c r="E26" s="292">
        <f t="shared" si="1"/>
        <v>0</v>
      </c>
      <c r="F26" s="292"/>
      <c r="G26" s="293">
        <f t="shared" si="2"/>
        <v>0</v>
      </c>
      <c r="H26" s="29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2.75" customHeight="1" x14ac:dyDescent="0.25">
      <c r="A27" s="289">
        <v>18</v>
      </c>
      <c r="B27" s="290" t="str">
        <f>Sintetico!B332</f>
        <v>INSTALAÇÕES PARA CLIMATIZAÇÃO 4° PAVIMENTO</v>
      </c>
      <c r="C27" s="290">
        <f>Sintetico!G382</f>
        <v>0</v>
      </c>
      <c r="D27" s="291" t="e">
        <f t="shared" si="0"/>
        <v>#DIV/0!</v>
      </c>
      <c r="E27" s="292">
        <f t="shared" si="1"/>
        <v>0</v>
      </c>
      <c r="F27" s="292"/>
      <c r="G27" s="293">
        <f t="shared" si="2"/>
        <v>0</v>
      </c>
      <c r="H27" s="29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2.75" customHeight="1" x14ac:dyDescent="0.25">
      <c r="A28" s="289">
        <v>19</v>
      </c>
      <c r="B28" s="290" t="str">
        <f>Sintetico!B383</f>
        <v>INSTALAÇÕES CABEAMENTO ESTRUTURADO 4º PAVIMENTO</v>
      </c>
      <c r="C28" s="290">
        <f>Sintetico!G404</f>
        <v>0</v>
      </c>
      <c r="D28" s="291" t="e">
        <f t="shared" si="0"/>
        <v>#DIV/0!</v>
      </c>
      <c r="E28" s="292">
        <f t="shared" si="1"/>
        <v>0</v>
      </c>
      <c r="F28" s="292"/>
      <c r="G28" s="293">
        <f t="shared" si="2"/>
        <v>0</v>
      </c>
      <c r="H28" s="29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2.75" customHeight="1" x14ac:dyDescent="0.25">
      <c r="A29" s="289">
        <v>20</v>
      </c>
      <c r="B29" s="290" t="str">
        <f>Sintetico!B405</f>
        <v>SERVIÇOS FINAIS 4° PAVIMENTO</v>
      </c>
      <c r="C29" s="290">
        <f>Sintetico!G409</f>
        <v>0</v>
      </c>
      <c r="D29" s="291" t="e">
        <f t="shared" si="0"/>
        <v>#DIV/0!</v>
      </c>
      <c r="E29" s="292">
        <f t="shared" si="1"/>
        <v>0</v>
      </c>
      <c r="F29" s="292"/>
      <c r="G29" s="293">
        <f t="shared" si="2"/>
        <v>0</v>
      </c>
      <c r="H29" s="29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2.75" customHeight="1" x14ac:dyDescent="0.25">
      <c r="A30" s="289">
        <v>21</v>
      </c>
      <c r="B30" s="290" t="str">
        <f>Sintetico!B410</f>
        <v>EQUIPAMENTOS 4° PAVIMENTO</v>
      </c>
      <c r="C30" s="290">
        <f>Sintetico!G419</f>
        <v>0</v>
      </c>
      <c r="D30" s="291" t="e">
        <f t="shared" si="0"/>
        <v>#DIV/0!</v>
      </c>
      <c r="E30" s="292"/>
      <c r="F30" s="292">
        <f>C30*F9</f>
        <v>0</v>
      </c>
      <c r="G30" s="293">
        <f>C30+F30</f>
        <v>0</v>
      </c>
      <c r="H30" s="29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2.75" customHeight="1" x14ac:dyDescent="0.25">
      <c r="A31" s="289">
        <v>22</v>
      </c>
      <c r="B31" s="290" t="str">
        <f>Sintetico!B426</f>
        <v>SERVIÇOS PRELIMINARES 7º PAVIMENTO</v>
      </c>
      <c r="C31" s="290">
        <f>Sintetico!G446</f>
        <v>0</v>
      </c>
      <c r="D31" s="291" t="e">
        <f t="shared" si="0"/>
        <v>#DIV/0!</v>
      </c>
      <c r="E31" s="292">
        <f t="shared" ref="E31:E45" si="3">C31*$E$9</f>
        <v>0</v>
      </c>
      <c r="F31" s="292"/>
      <c r="G31" s="293">
        <f t="shared" ref="G31:G45" si="4">C31+E31</f>
        <v>0</v>
      </c>
      <c r="H31" s="29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2.75" customHeight="1" x14ac:dyDescent="0.25">
      <c r="A32" s="289">
        <v>23</v>
      </c>
      <c r="B32" s="290" t="str">
        <f>Sintetico!B447</f>
        <v>PAREDES E DIVISÓRIAS 7° PAVIMENTO</v>
      </c>
      <c r="C32" s="290">
        <f>Sintetico!G453</f>
        <v>0</v>
      </c>
      <c r="D32" s="291" t="e">
        <f t="shared" si="0"/>
        <v>#DIV/0!</v>
      </c>
      <c r="E32" s="292">
        <f t="shared" si="3"/>
        <v>0</v>
      </c>
      <c r="F32" s="292"/>
      <c r="G32" s="293">
        <f t="shared" si="4"/>
        <v>0</v>
      </c>
      <c r="H32" s="29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2.75" customHeight="1" x14ac:dyDescent="0.25">
      <c r="A33" s="289">
        <v>24</v>
      </c>
      <c r="B33" s="290" t="str">
        <f>Sintetico!B454</f>
        <v>INSTALAÇÕES HIDROSSANITÁRIAS 7° PAVIMENTO</v>
      </c>
      <c r="C33" s="290">
        <f>Sintetico!G474</f>
        <v>0</v>
      </c>
      <c r="D33" s="291" t="e">
        <f t="shared" si="0"/>
        <v>#DIV/0!</v>
      </c>
      <c r="E33" s="292">
        <f t="shared" si="3"/>
        <v>0</v>
      </c>
      <c r="F33" s="292"/>
      <c r="G33" s="293">
        <f t="shared" si="4"/>
        <v>0</v>
      </c>
      <c r="H33" s="29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2.75" customHeight="1" x14ac:dyDescent="0.25">
      <c r="A34" s="289">
        <v>25</v>
      </c>
      <c r="B34" s="290" t="str">
        <f>Sintetico!B475</f>
        <v>INSTALAÇÕES COMBATE A INCENDIO 7° PAVIMENTO</v>
      </c>
      <c r="C34" s="290">
        <f>Sintetico!G506</f>
        <v>0</v>
      </c>
      <c r="D34" s="291" t="e">
        <f t="shared" si="0"/>
        <v>#DIV/0!</v>
      </c>
      <c r="E34" s="292">
        <f t="shared" si="3"/>
        <v>0</v>
      </c>
      <c r="F34" s="292"/>
      <c r="G34" s="293">
        <f t="shared" si="4"/>
        <v>0</v>
      </c>
      <c r="H34" s="29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2.75" customHeight="1" x14ac:dyDescent="0.25">
      <c r="A35" s="289">
        <v>26</v>
      </c>
      <c r="B35" s="290" t="str">
        <f>Sintetico!B507</f>
        <v>INSTALAÇÕES ELETRICAS 7° PAVIMENTO</v>
      </c>
      <c r="C35" s="290">
        <f>Sintetico!G568</f>
        <v>0</v>
      </c>
      <c r="D35" s="291" t="e">
        <f t="shared" si="0"/>
        <v>#DIV/0!</v>
      </c>
      <c r="E35" s="292">
        <f t="shared" si="3"/>
        <v>0</v>
      </c>
      <c r="F35" s="292"/>
      <c r="G35" s="293">
        <f t="shared" si="4"/>
        <v>0</v>
      </c>
      <c r="H35" s="29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2.75" customHeight="1" x14ac:dyDescent="0.25">
      <c r="A36" s="289">
        <v>27</v>
      </c>
      <c r="B36" s="290" t="str">
        <f>Sintetico!B569</f>
        <v>REVESTIMENTOS 7º PAVIMENTO</v>
      </c>
      <c r="C36" s="290">
        <f>Sintetico!G588</f>
        <v>0</v>
      </c>
      <c r="D36" s="291" t="e">
        <f t="shared" si="0"/>
        <v>#DIV/0!</v>
      </c>
      <c r="E36" s="292">
        <f t="shared" si="3"/>
        <v>0</v>
      </c>
      <c r="F36" s="292"/>
      <c r="G36" s="293">
        <f t="shared" si="4"/>
        <v>0</v>
      </c>
      <c r="H36" s="29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2.75" customHeight="1" x14ac:dyDescent="0.25">
      <c r="A37" s="289">
        <v>28</v>
      </c>
      <c r="B37" s="290" t="str">
        <f>Sintetico!B589</f>
        <v>ESQUADRIAS 7º PAVIMENTO</v>
      </c>
      <c r="C37" s="290">
        <f>Sintetico!G605</f>
        <v>0</v>
      </c>
      <c r="D37" s="291" t="e">
        <f t="shared" si="0"/>
        <v>#DIV/0!</v>
      </c>
      <c r="E37" s="292">
        <f t="shared" si="3"/>
        <v>0</v>
      </c>
      <c r="F37" s="292"/>
      <c r="G37" s="293">
        <f t="shared" si="4"/>
        <v>0</v>
      </c>
      <c r="H37" s="29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2.75" customHeight="1" x14ac:dyDescent="0.25">
      <c r="A38" s="289">
        <v>29</v>
      </c>
      <c r="B38" s="290" t="str">
        <f>Sintetico!B606</f>
        <v>FORRO 7º PAVIMENTO</v>
      </c>
      <c r="C38" s="290">
        <f>Sintetico!G609</f>
        <v>0</v>
      </c>
      <c r="D38" s="291" t="e">
        <f t="shared" si="0"/>
        <v>#DIV/0!</v>
      </c>
      <c r="E38" s="292">
        <f t="shared" si="3"/>
        <v>0</v>
      </c>
      <c r="F38" s="292"/>
      <c r="G38" s="293">
        <f t="shared" si="4"/>
        <v>0</v>
      </c>
      <c r="H38" s="29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2.75" customHeight="1" x14ac:dyDescent="0.25">
      <c r="A39" s="289">
        <v>30</v>
      </c>
      <c r="B39" s="290" t="str">
        <f>Sintetico!B610</f>
        <v>ADEQUAÇÕES DE ACESSIBILIDADE E ESCADA 7º PAVIMENTO</v>
      </c>
      <c r="C39" s="290">
        <f>Sintetico!G623</f>
        <v>0</v>
      </c>
      <c r="D39" s="291" t="e">
        <f t="shared" si="0"/>
        <v>#DIV/0!</v>
      </c>
      <c r="E39" s="292">
        <f t="shared" si="3"/>
        <v>0</v>
      </c>
      <c r="F39" s="292"/>
      <c r="G39" s="293">
        <f t="shared" si="4"/>
        <v>0</v>
      </c>
      <c r="H39" s="29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2.75" customHeight="1" x14ac:dyDescent="0.25">
      <c r="A40" s="289">
        <v>31</v>
      </c>
      <c r="B40" s="290" t="str">
        <f>Sintetico!B624</f>
        <v>IMPERMEABILIZAÇÃO 7º PAVIMENTO</v>
      </c>
      <c r="C40" s="290">
        <f>Sintetico!G626</f>
        <v>0</v>
      </c>
      <c r="D40" s="291" t="e">
        <f t="shared" si="0"/>
        <v>#DIV/0!</v>
      </c>
      <c r="E40" s="292">
        <f t="shared" si="3"/>
        <v>0</v>
      </c>
      <c r="F40" s="292"/>
      <c r="G40" s="293">
        <f t="shared" si="4"/>
        <v>0</v>
      </c>
      <c r="H40" s="29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2.75" customHeight="1" x14ac:dyDescent="0.25">
      <c r="A41" s="289">
        <v>32</v>
      </c>
      <c r="B41" s="290" t="str">
        <f>Sintetico!B627</f>
        <v>PINTURAS 7º PAVIMENTO</v>
      </c>
      <c r="C41" s="290">
        <f>Sintetico!G638</f>
        <v>0</v>
      </c>
      <c r="D41" s="291" t="e">
        <f t="shared" si="0"/>
        <v>#DIV/0!</v>
      </c>
      <c r="E41" s="292">
        <f t="shared" si="3"/>
        <v>0</v>
      </c>
      <c r="F41" s="292"/>
      <c r="G41" s="293">
        <f t="shared" si="4"/>
        <v>0</v>
      </c>
      <c r="H41" s="29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2.75" customHeight="1" x14ac:dyDescent="0.25">
      <c r="A42" s="289">
        <v>33</v>
      </c>
      <c r="B42" s="290" t="str">
        <f>Sintetico!B639</f>
        <v>ACESSÓRIOS 7º PAVIMENTO</v>
      </c>
      <c r="C42" s="290">
        <f>Sintetico!G658</f>
        <v>0</v>
      </c>
      <c r="D42" s="291" t="e">
        <f t="shared" si="0"/>
        <v>#DIV/0!</v>
      </c>
      <c r="E42" s="292">
        <f t="shared" si="3"/>
        <v>0</v>
      </c>
      <c r="F42" s="292"/>
      <c r="G42" s="293">
        <f t="shared" si="4"/>
        <v>0</v>
      </c>
      <c r="H42" s="29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2.75" customHeight="1" x14ac:dyDescent="0.25">
      <c r="A43" s="289">
        <v>34</v>
      </c>
      <c r="B43" s="290" t="str">
        <f>Sintetico!B659</f>
        <v>INSTALAÇÕES PARA CLIMATIZAÇÃO 7° PAVIMENTO</v>
      </c>
      <c r="C43" s="290">
        <f>Sintetico!G709</f>
        <v>0</v>
      </c>
      <c r="D43" s="291" t="e">
        <f t="shared" si="0"/>
        <v>#DIV/0!</v>
      </c>
      <c r="E43" s="292">
        <f t="shared" si="3"/>
        <v>0</v>
      </c>
      <c r="F43" s="292"/>
      <c r="G43" s="293">
        <f t="shared" si="4"/>
        <v>0</v>
      </c>
      <c r="H43" s="29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s="163" customFormat="1" ht="12.75" customHeight="1" x14ac:dyDescent="0.25">
      <c r="A44" s="289">
        <v>35</v>
      </c>
      <c r="B44" s="290" t="str">
        <f>Sintetico!B710</f>
        <v>INSTALAÇÕES CABEAMENTO ESTRUTURADO 7º PAVIMENTO</v>
      </c>
      <c r="C44" s="290">
        <f>Sintetico!G731</f>
        <v>0</v>
      </c>
      <c r="D44" s="291" t="e">
        <f t="shared" si="0"/>
        <v>#DIV/0!</v>
      </c>
      <c r="E44" s="292">
        <f t="shared" si="3"/>
        <v>0</v>
      </c>
      <c r="F44" s="292"/>
      <c r="G44" s="293">
        <f t="shared" si="4"/>
        <v>0</v>
      </c>
      <c r="H44" s="29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s="163" customFormat="1" ht="12.75" customHeight="1" x14ac:dyDescent="0.25">
      <c r="A45" s="289">
        <v>36</v>
      </c>
      <c r="B45" s="290" t="str">
        <f>Sintetico!B732</f>
        <v>SERVIÇOS FINAIS 7° PAVIMENTO</v>
      </c>
      <c r="C45" s="290">
        <f>Sintetico!G736</f>
        <v>0</v>
      </c>
      <c r="D45" s="291" t="e">
        <f t="shared" si="0"/>
        <v>#DIV/0!</v>
      </c>
      <c r="E45" s="292">
        <f t="shared" si="3"/>
        <v>0</v>
      </c>
      <c r="F45" s="292"/>
      <c r="G45" s="293">
        <f t="shared" si="4"/>
        <v>0</v>
      </c>
      <c r="H45" s="29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2.75" customHeight="1" x14ac:dyDescent="0.25">
      <c r="A46" s="289">
        <v>37</v>
      </c>
      <c r="B46" s="290" t="str">
        <f>Sintetico!B737</f>
        <v>EQUIPAMENTOS 7° PAVIMENTO</v>
      </c>
      <c r="C46" s="290">
        <f>Sintetico!G745</f>
        <v>0</v>
      </c>
      <c r="D46" s="291" t="e">
        <f t="shared" si="0"/>
        <v>#DIV/0!</v>
      </c>
      <c r="E46" s="292"/>
      <c r="F46" s="292">
        <f>C46*F9</f>
        <v>0</v>
      </c>
      <c r="G46" s="293">
        <f>C46+F46</f>
        <v>0</v>
      </c>
      <c r="H46" s="29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2.75" customHeight="1" x14ac:dyDescent="0.25">
      <c r="A47" s="324"/>
      <c r="B47" s="326" t="s">
        <v>429</v>
      </c>
      <c r="C47" s="328">
        <f>SUM(C10:C46)</f>
        <v>0</v>
      </c>
      <c r="D47" s="330" t="e">
        <f>SUM(D10:D46)</f>
        <v>#DIV/0!</v>
      </c>
      <c r="E47" s="328">
        <f>SUM(E10:E46)</f>
        <v>0</v>
      </c>
      <c r="F47" s="328">
        <f>SUM(F10:F46)</f>
        <v>0</v>
      </c>
      <c r="G47" s="332">
        <f>SUM(G10:G46)</f>
        <v>0</v>
      </c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333"/>
      <c r="Z47" s="333"/>
      <c r="AA47" s="333"/>
    </row>
    <row r="48" spans="1:27" ht="12.75" customHeight="1" x14ac:dyDescent="0.25">
      <c r="A48" s="335"/>
      <c r="B48" s="326" t="s">
        <v>435</v>
      </c>
      <c r="C48" s="328">
        <f>E47+F47</f>
        <v>0</v>
      </c>
      <c r="D48" s="338"/>
      <c r="E48" s="328"/>
      <c r="F48" s="328"/>
      <c r="G48" s="332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/>
    </row>
    <row r="49" spans="1:27" ht="12.75" customHeight="1" x14ac:dyDescent="0.25">
      <c r="A49" s="340"/>
      <c r="B49" s="341" t="s">
        <v>437</v>
      </c>
      <c r="C49" s="343">
        <f>SUM(C47:C48)</f>
        <v>0</v>
      </c>
      <c r="D49" s="344"/>
      <c r="E49" s="343"/>
      <c r="F49" s="343"/>
      <c r="G49" s="346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</row>
    <row r="50" spans="1:27" ht="11.25" customHeight="1" x14ac:dyDescent="0.25">
      <c r="A50" s="348"/>
      <c r="B50" s="349"/>
      <c r="C50" s="351"/>
      <c r="D50" s="351"/>
      <c r="E50" s="353"/>
      <c r="F50" s="353"/>
      <c r="G50" s="355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</row>
    <row r="51" spans="1:27" ht="11.25" customHeight="1" x14ac:dyDescent="0.25">
      <c r="A51" s="358"/>
      <c r="B51" s="360"/>
      <c r="C51" s="361"/>
      <c r="D51" s="362"/>
      <c r="E51" s="361"/>
      <c r="F51" s="361"/>
      <c r="G51" s="363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364"/>
      <c r="Y51" s="364"/>
      <c r="Z51" s="364"/>
      <c r="AA51" s="364"/>
    </row>
    <row r="52" spans="1:27" ht="12" customHeight="1" x14ac:dyDescent="0.25">
      <c r="A52" s="366"/>
      <c r="B52" s="367"/>
      <c r="C52" s="367"/>
      <c r="D52" s="367"/>
      <c r="E52" s="367"/>
      <c r="F52" s="367"/>
      <c r="G52" s="368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</row>
    <row r="53" spans="1:27" ht="12.75" customHeight="1" x14ac:dyDescent="0.25">
      <c r="A53" s="366"/>
      <c r="B53" s="9"/>
      <c r="C53" s="370"/>
      <c r="D53" s="370"/>
      <c r="E53" s="370"/>
      <c r="F53" s="370"/>
      <c r="G53" s="371"/>
      <c r="H53" s="370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</row>
    <row r="54" spans="1:27" ht="12.75" customHeight="1" x14ac:dyDescent="0.25">
      <c r="A54" s="366"/>
      <c r="B54" s="9"/>
      <c r="C54" s="370"/>
      <c r="D54" s="370"/>
      <c r="E54" s="370"/>
      <c r="F54" s="370"/>
      <c r="G54" s="371"/>
      <c r="H54" s="370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</row>
    <row r="55" spans="1:27" ht="12.75" customHeight="1" x14ac:dyDescent="0.25">
      <c r="A55" s="372"/>
      <c r="B55" s="48"/>
      <c r="C55" s="374"/>
      <c r="D55" s="374"/>
      <c r="E55" s="374"/>
      <c r="F55" s="374"/>
      <c r="G55" s="375"/>
      <c r="H55" s="370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</row>
    <row r="56" spans="1:27" ht="11.25" customHeight="1" x14ac:dyDescent="0.25">
      <c r="A56" s="376"/>
      <c r="B56" s="253"/>
      <c r="C56" s="377"/>
      <c r="D56" s="377"/>
      <c r="E56" s="378"/>
      <c r="F56" s="378"/>
      <c r="G56" s="379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</row>
    <row r="57" spans="1:27" ht="11.25" customHeight="1" x14ac:dyDescent="0.25">
      <c r="A57" s="376"/>
      <c r="B57" s="253"/>
      <c r="C57" s="377"/>
      <c r="D57" s="377"/>
      <c r="E57" s="378"/>
      <c r="F57" s="378"/>
      <c r="G57" s="379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</row>
    <row r="58" spans="1:27" ht="11.25" customHeight="1" x14ac:dyDescent="0.25">
      <c r="A58" s="376"/>
      <c r="B58" s="253"/>
      <c r="C58" s="377"/>
      <c r="D58" s="377"/>
      <c r="E58" s="378"/>
      <c r="F58" s="378"/>
      <c r="G58" s="379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</row>
    <row r="59" spans="1:27" ht="11.25" customHeight="1" x14ac:dyDescent="0.25">
      <c r="A59" s="376"/>
      <c r="B59" s="253"/>
      <c r="C59" s="377"/>
      <c r="D59" s="377"/>
      <c r="E59" s="378"/>
      <c r="F59" s="378"/>
      <c r="G59" s="379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</row>
    <row r="60" spans="1:27" ht="11.25" customHeight="1" x14ac:dyDescent="0.25">
      <c r="A60" s="376"/>
      <c r="B60" s="253"/>
      <c r="C60" s="377"/>
      <c r="D60" s="377"/>
      <c r="E60" s="378"/>
      <c r="F60" s="378"/>
      <c r="G60" s="379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</row>
    <row r="61" spans="1:27" ht="11.25" customHeight="1" x14ac:dyDescent="0.25">
      <c r="A61" s="376"/>
      <c r="B61" s="253"/>
      <c r="C61" s="377"/>
      <c r="D61" s="377"/>
      <c r="E61" s="378"/>
      <c r="F61" s="378"/>
      <c r="G61" s="379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</row>
    <row r="62" spans="1:27" ht="11.25" customHeight="1" x14ac:dyDescent="0.25">
      <c r="A62" s="376"/>
      <c r="B62" s="253"/>
      <c r="C62" s="377"/>
      <c r="D62" s="377"/>
      <c r="E62" s="378"/>
      <c r="F62" s="378"/>
      <c r="G62" s="379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53"/>
    </row>
    <row r="63" spans="1:27" ht="11.25" customHeight="1" x14ac:dyDescent="0.25">
      <c r="A63" s="376"/>
      <c r="B63" s="253"/>
      <c r="C63" s="377"/>
      <c r="D63" s="377"/>
      <c r="E63" s="378"/>
      <c r="F63" s="378"/>
      <c r="G63" s="379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</row>
    <row r="64" spans="1:27" ht="11.25" customHeight="1" x14ac:dyDescent="0.25">
      <c r="A64" s="376"/>
      <c r="B64" s="253"/>
      <c r="C64" s="377"/>
      <c r="D64" s="377"/>
      <c r="E64" s="378"/>
      <c r="F64" s="378"/>
      <c r="G64" s="379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</row>
    <row r="65" spans="1:27" ht="11.25" customHeight="1" x14ac:dyDescent="0.25">
      <c r="A65" s="376"/>
      <c r="B65" s="253"/>
      <c r="C65" s="377"/>
      <c r="D65" s="377"/>
      <c r="E65" s="378"/>
      <c r="F65" s="378"/>
      <c r="G65" s="379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</row>
    <row r="66" spans="1:27" ht="11.25" customHeight="1" x14ac:dyDescent="0.25">
      <c r="A66" s="376"/>
      <c r="B66" s="253"/>
      <c r="C66" s="377"/>
      <c r="D66" s="377"/>
      <c r="E66" s="378"/>
      <c r="F66" s="378"/>
      <c r="G66" s="379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  <c r="AA66" s="253"/>
    </row>
    <row r="67" spans="1:27" ht="11.25" customHeight="1" x14ac:dyDescent="0.25">
      <c r="A67" s="376"/>
      <c r="B67" s="253"/>
      <c r="C67" s="377"/>
      <c r="D67" s="377"/>
      <c r="E67" s="378"/>
      <c r="F67" s="378"/>
      <c r="G67" s="379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</row>
    <row r="68" spans="1:27" ht="11.25" customHeight="1" x14ac:dyDescent="0.25">
      <c r="A68" s="376"/>
      <c r="B68" s="253"/>
      <c r="C68" s="377"/>
      <c r="D68" s="377"/>
      <c r="E68" s="378"/>
      <c r="F68" s="378"/>
      <c r="G68" s="379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</row>
    <row r="69" spans="1:27" ht="11.25" customHeight="1" x14ac:dyDescent="0.25">
      <c r="A69" s="376"/>
      <c r="B69" s="253"/>
      <c r="C69" s="377"/>
      <c r="D69" s="377"/>
      <c r="E69" s="378"/>
      <c r="F69" s="378"/>
      <c r="G69" s="379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  <c r="X69" s="253"/>
      <c r="Y69" s="253"/>
      <c r="Z69" s="253"/>
      <c r="AA69" s="253"/>
    </row>
    <row r="70" spans="1:27" ht="11.25" customHeight="1" x14ac:dyDescent="0.25">
      <c r="A70" s="376"/>
      <c r="B70" s="253"/>
      <c r="C70" s="377"/>
      <c r="D70" s="377"/>
      <c r="E70" s="378"/>
      <c r="F70" s="378"/>
      <c r="G70" s="379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  <c r="X70" s="253"/>
      <c r="Y70" s="253"/>
      <c r="Z70" s="253"/>
      <c r="AA70" s="253"/>
    </row>
    <row r="71" spans="1:27" ht="11.25" customHeight="1" x14ac:dyDescent="0.25">
      <c r="A71" s="376"/>
      <c r="B71" s="253"/>
      <c r="C71" s="377"/>
      <c r="D71" s="377"/>
      <c r="E71" s="378"/>
      <c r="F71" s="378"/>
      <c r="G71" s="379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253"/>
      <c r="T71" s="253"/>
      <c r="U71" s="253"/>
      <c r="V71" s="253"/>
      <c r="W71" s="253"/>
      <c r="X71" s="253"/>
      <c r="Y71" s="253"/>
      <c r="Z71" s="253"/>
      <c r="AA71" s="253"/>
    </row>
    <row r="72" spans="1:27" ht="11.25" customHeight="1" x14ac:dyDescent="0.25">
      <c r="A72" s="376"/>
      <c r="B72" s="253"/>
      <c r="C72" s="377"/>
      <c r="D72" s="377"/>
      <c r="E72" s="378"/>
      <c r="F72" s="378"/>
      <c r="G72" s="379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</row>
    <row r="73" spans="1:27" ht="11.25" customHeight="1" x14ac:dyDescent="0.25">
      <c r="A73" s="376"/>
      <c r="B73" s="253"/>
      <c r="C73" s="377"/>
      <c r="D73" s="377"/>
      <c r="E73" s="378"/>
      <c r="F73" s="378"/>
      <c r="G73" s="379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</row>
    <row r="74" spans="1:27" ht="11.25" customHeight="1" x14ac:dyDescent="0.25">
      <c r="A74" s="376"/>
      <c r="B74" s="253"/>
      <c r="C74" s="377"/>
      <c r="D74" s="377"/>
      <c r="E74" s="378"/>
      <c r="F74" s="378"/>
      <c r="G74" s="379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</row>
    <row r="75" spans="1:27" ht="11.25" customHeight="1" x14ac:dyDescent="0.25">
      <c r="A75" s="376"/>
      <c r="B75" s="253"/>
      <c r="C75" s="377"/>
      <c r="D75" s="377"/>
      <c r="E75" s="378"/>
      <c r="F75" s="378"/>
      <c r="G75" s="379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</row>
    <row r="76" spans="1:27" ht="11.25" customHeight="1" x14ac:dyDescent="0.25">
      <c r="A76" s="376"/>
      <c r="B76" s="253"/>
      <c r="C76" s="377"/>
      <c r="D76" s="377"/>
      <c r="E76" s="378"/>
      <c r="F76" s="378"/>
      <c r="G76" s="379"/>
      <c r="H76" s="253"/>
      <c r="I76" s="253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253"/>
    </row>
    <row r="77" spans="1:27" ht="11.25" customHeight="1" x14ac:dyDescent="0.25">
      <c r="A77" s="376"/>
      <c r="B77" s="253"/>
      <c r="C77" s="377"/>
      <c r="D77" s="377"/>
      <c r="E77" s="378"/>
      <c r="F77" s="378"/>
      <c r="G77" s="379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</row>
    <row r="78" spans="1:27" ht="11.25" customHeight="1" x14ac:dyDescent="0.25">
      <c r="A78" s="376"/>
      <c r="B78" s="253"/>
      <c r="C78" s="377"/>
      <c r="D78" s="377"/>
      <c r="E78" s="378"/>
      <c r="F78" s="378"/>
      <c r="G78" s="379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  <c r="AA78" s="253"/>
    </row>
    <row r="79" spans="1:27" ht="11.25" customHeight="1" x14ac:dyDescent="0.25">
      <c r="A79" s="376"/>
      <c r="B79" s="253"/>
      <c r="C79" s="377"/>
      <c r="D79" s="377"/>
      <c r="E79" s="378"/>
      <c r="F79" s="378"/>
      <c r="G79" s="379"/>
      <c r="H79" s="253"/>
      <c r="I79" s="253"/>
      <c r="J79" s="253"/>
      <c r="K79" s="253"/>
      <c r="L79" s="253"/>
      <c r="M79" s="253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253"/>
      <c r="AA79" s="253"/>
    </row>
    <row r="80" spans="1:27" ht="11.25" customHeight="1" x14ac:dyDescent="0.25">
      <c r="A80" s="376"/>
      <c r="B80" s="253"/>
      <c r="C80" s="377"/>
      <c r="D80" s="377"/>
      <c r="E80" s="378"/>
      <c r="F80" s="378"/>
      <c r="G80" s="379"/>
      <c r="H80" s="253"/>
      <c r="I80" s="253"/>
      <c r="J80" s="253"/>
      <c r="K80" s="253"/>
      <c r="L80" s="253"/>
      <c r="M80" s="253"/>
      <c r="N80" s="253"/>
      <c r="O80" s="253"/>
      <c r="P80" s="253"/>
      <c r="Q80" s="253"/>
      <c r="R80" s="253"/>
      <c r="S80" s="253"/>
      <c r="T80" s="253"/>
      <c r="U80" s="253"/>
      <c r="V80" s="253"/>
      <c r="W80" s="253"/>
      <c r="X80" s="253"/>
      <c r="Y80" s="253"/>
      <c r="Z80" s="253"/>
      <c r="AA80" s="253"/>
    </row>
    <row r="81" spans="1:27" ht="11.25" customHeight="1" x14ac:dyDescent="0.25">
      <c r="A81" s="376"/>
      <c r="B81" s="253"/>
      <c r="C81" s="377"/>
      <c r="D81" s="377"/>
      <c r="E81" s="378"/>
      <c r="F81" s="378"/>
      <c r="G81" s="379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</row>
    <row r="82" spans="1:27" ht="11.25" customHeight="1" x14ac:dyDescent="0.25">
      <c r="A82" s="376"/>
      <c r="B82" s="253"/>
      <c r="C82" s="377"/>
      <c r="D82" s="377"/>
      <c r="E82" s="378"/>
      <c r="F82" s="378"/>
      <c r="G82" s="379"/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</row>
    <row r="83" spans="1:27" ht="11.25" customHeight="1" x14ac:dyDescent="0.25">
      <c r="A83" s="376"/>
      <c r="B83" s="253"/>
      <c r="C83" s="377"/>
      <c r="D83" s="377"/>
      <c r="E83" s="378"/>
      <c r="F83" s="378"/>
      <c r="G83" s="379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</row>
    <row r="84" spans="1:27" ht="11.25" customHeight="1" x14ac:dyDescent="0.25">
      <c r="A84" s="376"/>
      <c r="B84" s="253"/>
      <c r="C84" s="377"/>
      <c r="D84" s="377"/>
      <c r="E84" s="378"/>
      <c r="F84" s="378"/>
      <c r="G84" s="379"/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  <c r="AA84" s="253"/>
    </row>
    <row r="85" spans="1:27" ht="11.25" customHeight="1" x14ac:dyDescent="0.25">
      <c r="A85" s="376"/>
      <c r="B85" s="253"/>
      <c r="C85" s="377"/>
      <c r="D85" s="377"/>
      <c r="E85" s="378"/>
      <c r="F85" s="378"/>
      <c r="G85" s="379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</row>
    <row r="86" spans="1:27" ht="11.25" customHeight="1" x14ac:dyDescent="0.25">
      <c r="A86" s="376"/>
      <c r="B86" s="253"/>
      <c r="C86" s="377"/>
      <c r="D86" s="377"/>
      <c r="E86" s="378"/>
      <c r="F86" s="378"/>
      <c r="G86" s="379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</row>
    <row r="87" spans="1:27" ht="11.25" customHeight="1" x14ac:dyDescent="0.25">
      <c r="A87" s="376"/>
      <c r="B87" s="253"/>
      <c r="C87" s="377"/>
      <c r="D87" s="377"/>
      <c r="E87" s="378"/>
      <c r="F87" s="378"/>
      <c r="G87" s="379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</row>
    <row r="88" spans="1:27" ht="11.25" customHeight="1" x14ac:dyDescent="0.25">
      <c r="A88" s="376"/>
      <c r="B88" s="253"/>
      <c r="C88" s="377"/>
      <c r="D88" s="377"/>
      <c r="E88" s="378"/>
      <c r="F88" s="378"/>
      <c r="G88" s="379"/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</row>
    <row r="89" spans="1:27" ht="11.25" customHeight="1" x14ac:dyDescent="0.25">
      <c r="A89" s="376"/>
      <c r="B89" s="253"/>
      <c r="C89" s="377"/>
      <c r="D89" s="377"/>
      <c r="E89" s="378"/>
      <c r="F89" s="378"/>
      <c r="G89" s="379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</row>
    <row r="90" spans="1:27" ht="11.25" customHeight="1" x14ac:dyDescent="0.25">
      <c r="A90" s="376"/>
      <c r="B90" s="253"/>
      <c r="C90" s="377"/>
      <c r="D90" s="377"/>
      <c r="E90" s="378"/>
      <c r="F90" s="378"/>
      <c r="G90" s="379"/>
      <c r="H90" s="253"/>
      <c r="I90" s="253"/>
      <c r="J90" s="253"/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</row>
    <row r="91" spans="1:27" ht="11.25" customHeight="1" x14ac:dyDescent="0.25">
      <c r="A91" s="376"/>
      <c r="B91" s="253"/>
      <c r="C91" s="377"/>
      <c r="D91" s="377"/>
      <c r="E91" s="378"/>
      <c r="F91" s="378"/>
      <c r="G91" s="379"/>
      <c r="H91" s="253"/>
      <c r="I91" s="253"/>
      <c r="J91" s="253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</row>
    <row r="92" spans="1:27" ht="11.25" customHeight="1" x14ac:dyDescent="0.25">
      <c r="A92" s="376"/>
      <c r="B92" s="253"/>
      <c r="C92" s="377"/>
      <c r="D92" s="377"/>
      <c r="E92" s="378"/>
      <c r="F92" s="378"/>
      <c r="G92" s="379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</row>
    <row r="93" spans="1:27" ht="11.25" customHeight="1" x14ac:dyDescent="0.25">
      <c r="A93" s="376"/>
      <c r="B93" s="253"/>
      <c r="C93" s="377"/>
      <c r="D93" s="377"/>
      <c r="E93" s="378"/>
      <c r="F93" s="378"/>
      <c r="G93" s="379"/>
      <c r="H93" s="253"/>
      <c r="I93" s="253"/>
      <c r="J93" s="253"/>
      <c r="K93" s="253"/>
      <c r="L93" s="253"/>
      <c r="M93" s="253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</row>
    <row r="94" spans="1:27" ht="11.25" customHeight="1" x14ac:dyDescent="0.25">
      <c r="A94" s="376"/>
      <c r="B94" s="253"/>
      <c r="C94" s="377"/>
      <c r="D94" s="377"/>
      <c r="E94" s="378"/>
      <c r="F94" s="378"/>
      <c r="G94" s="379"/>
      <c r="H94" s="253"/>
      <c r="I94" s="253"/>
      <c r="J94" s="253"/>
      <c r="K94" s="253"/>
      <c r="L94" s="25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</row>
    <row r="95" spans="1:27" ht="11.25" customHeight="1" x14ac:dyDescent="0.25">
      <c r="A95" s="376"/>
      <c r="B95" s="253"/>
      <c r="C95" s="377"/>
      <c r="D95" s="377"/>
      <c r="E95" s="378"/>
      <c r="F95" s="378"/>
      <c r="G95" s="379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</row>
    <row r="96" spans="1:27" ht="11.25" customHeight="1" x14ac:dyDescent="0.25">
      <c r="A96" s="376"/>
      <c r="B96" s="253"/>
      <c r="C96" s="377"/>
      <c r="D96" s="377"/>
      <c r="E96" s="378"/>
      <c r="F96" s="378"/>
      <c r="G96" s="379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</row>
    <row r="97" spans="1:27" ht="11.25" customHeight="1" x14ac:dyDescent="0.25">
      <c r="A97" s="376"/>
      <c r="B97" s="253"/>
      <c r="C97" s="377"/>
      <c r="D97" s="377"/>
      <c r="E97" s="378"/>
      <c r="F97" s="378"/>
      <c r="G97" s="379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</row>
    <row r="98" spans="1:27" ht="11.25" customHeight="1" x14ac:dyDescent="0.25">
      <c r="A98" s="376"/>
      <c r="B98" s="253"/>
      <c r="C98" s="377"/>
      <c r="D98" s="377"/>
      <c r="E98" s="378"/>
      <c r="F98" s="378"/>
      <c r="G98" s="379"/>
      <c r="H98" s="253"/>
      <c r="I98" s="253"/>
      <c r="J98" s="253"/>
      <c r="K98" s="253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</row>
    <row r="99" spans="1:27" ht="11.25" customHeight="1" x14ac:dyDescent="0.25">
      <c r="A99" s="376"/>
      <c r="B99" s="253"/>
      <c r="C99" s="377"/>
      <c r="D99" s="377"/>
      <c r="E99" s="378"/>
      <c r="F99" s="378"/>
      <c r="G99" s="379"/>
      <c r="H99" s="253"/>
      <c r="I99" s="253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</row>
    <row r="100" spans="1:27" ht="11.25" customHeight="1" x14ac:dyDescent="0.25">
      <c r="A100" s="376"/>
      <c r="B100" s="253"/>
      <c r="C100" s="377"/>
      <c r="D100" s="377"/>
      <c r="E100" s="378"/>
      <c r="F100" s="378"/>
      <c r="G100" s="379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</row>
    <row r="101" spans="1:27" ht="11.25" customHeight="1" x14ac:dyDescent="0.25">
      <c r="A101" s="376"/>
      <c r="B101" s="253"/>
      <c r="C101" s="377"/>
      <c r="D101" s="377"/>
      <c r="E101" s="378"/>
      <c r="F101" s="378"/>
      <c r="G101" s="379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</row>
    <row r="102" spans="1:27" ht="11.25" customHeight="1" x14ac:dyDescent="0.25">
      <c r="A102" s="376"/>
      <c r="B102" s="253"/>
      <c r="C102" s="377"/>
      <c r="D102" s="377"/>
      <c r="E102" s="378"/>
      <c r="F102" s="378"/>
      <c r="G102" s="379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</row>
    <row r="103" spans="1:27" ht="11.25" customHeight="1" x14ac:dyDescent="0.25">
      <c r="A103" s="376"/>
      <c r="B103" s="253"/>
      <c r="C103" s="377"/>
      <c r="D103" s="377"/>
      <c r="E103" s="378"/>
      <c r="F103" s="378"/>
      <c r="G103" s="379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</row>
    <row r="104" spans="1:27" ht="11.25" customHeight="1" x14ac:dyDescent="0.25">
      <c r="A104" s="376"/>
      <c r="B104" s="253"/>
      <c r="C104" s="377"/>
      <c r="D104" s="377"/>
      <c r="E104" s="378"/>
      <c r="F104" s="378"/>
      <c r="G104" s="379"/>
      <c r="H104" s="253"/>
      <c r="I104" s="253"/>
      <c r="J104" s="253"/>
      <c r="K104" s="253"/>
      <c r="L104" s="25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</row>
    <row r="105" spans="1:27" ht="11.25" customHeight="1" x14ac:dyDescent="0.25">
      <c r="A105" s="376"/>
      <c r="B105" s="253"/>
      <c r="C105" s="377"/>
      <c r="D105" s="377"/>
      <c r="E105" s="378"/>
      <c r="F105" s="378"/>
      <c r="G105" s="379"/>
      <c r="H105" s="253"/>
      <c r="I105" s="253"/>
      <c r="J105" s="253"/>
      <c r="K105" s="253"/>
      <c r="L105" s="25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</row>
    <row r="106" spans="1:27" ht="11.25" customHeight="1" x14ac:dyDescent="0.25">
      <c r="A106" s="376"/>
      <c r="B106" s="253"/>
      <c r="C106" s="377"/>
      <c r="D106" s="377"/>
      <c r="E106" s="378"/>
      <c r="F106" s="378"/>
      <c r="G106" s="379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</row>
    <row r="107" spans="1:27" ht="11.25" customHeight="1" x14ac:dyDescent="0.25">
      <c r="A107" s="376"/>
      <c r="B107" s="253"/>
      <c r="C107" s="377"/>
      <c r="D107" s="377"/>
      <c r="E107" s="378"/>
      <c r="F107" s="378"/>
      <c r="G107" s="379"/>
      <c r="H107" s="253"/>
      <c r="I107" s="253"/>
      <c r="J107" s="253"/>
      <c r="K107" s="253"/>
      <c r="L107" s="25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</row>
    <row r="108" spans="1:27" ht="11.25" customHeight="1" x14ac:dyDescent="0.25">
      <c r="A108" s="376"/>
      <c r="B108" s="253"/>
      <c r="C108" s="377"/>
      <c r="D108" s="377"/>
      <c r="E108" s="378"/>
      <c r="F108" s="378"/>
      <c r="G108" s="379"/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</row>
    <row r="109" spans="1:27" ht="11.25" customHeight="1" x14ac:dyDescent="0.25">
      <c r="A109" s="376"/>
      <c r="B109" s="253"/>
      <c r="C109" s="377"/>
      <c r="D109" s="377"/>
      <c r="E109" s="378"/>
      <c r="F109" s="378"/>
      <c r="G109" s="379"/>
      <c r="H109" s="253"/>
      <c r="I109" s="253"/>
      <c r="J109" s="253"/>
      <c r="K109" s="253"/>
      <c r="L109" s="25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</row>
    <row r="110" spans="1:27" ht="11.25" customHeight="1" x14ac:dyDescent="0.25">
      <c r="A110" s="376"/>
      <c r="B110" s="253"/>
      <c r="C110" s="377"/>
      <c r="D110" s="377"/>
      <c r="E110" s="378"/>
      <c r="F110" s="378"/>
      <c r="G110" s="379"/>
      <c r="H110" s="253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</row>
    <row r="111" spans="1:27" ht="11.25" customHeight="1" x14ac:dyDescent="0.25">
      <c r="A111" s="376"/>
      <c r="B111" s="253"/>
      <c r="C111" s="377"/>
      <c r="D111" s="377"/>
      <c r="E111" s="378"/>
      <c r="F111" s="378"/>
      <c r="G111" s="379"/>
      <c r="H111" s="253"/>
      <c r="I111" s="253"/>
      <c r="J111" s="253"/>
      <c r="K111" s="253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</row>
    <row r="112" spans="1:27" ht="11.25" customHeight="1" x14ac:dyDescent="0.25">
      <c r="A112" s="376"/>
      <c r="B112" s="253"/>
      <c r="C112" s="377"/>
      <c r="D112" s="377"/>
      <c r="E112" s="378"/>
      <c r="F112" s="378"/>
      <c r="G112" s="379"/>
      <c r="H112" s="253"/>
      <c r="I112" s="253"/>
      <c r="J112" s="253"/>
      <c r="K112" s="253"/>
      <c r="L112" s="253"/>
      <c r="M112" s="253"/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</row>
    <row r="113" spans="1:27" ht="11.25" customHeight="1" x14ac:dyDescent="0.25">
      <c r="A113" s="376"/>
      <c r="B113" s="253"/>
      <c r="C113" s="377"/>
      <c r="D113" s="377"/>
      <c r="E113" s="378"/>
      <c r="F113" s="378"/>
      <c r="G113" s="379"/>
      <c r="H113" s="253"/>
      <c r="I113" s="253"/>
      <c r="J113" s="253"/>
      <c r="K113" s="253"/>
      <c r="L113" s="25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  <c r="AA113" s="253"/>
    </row>
    <row r="114" spans="1:27" ht="11.25" customHeight="1" x14ac:dyDescent="0.25">
      <c r="A114" s="376"/>
      <c r="B114" s="253"/>
      <c r="C114" s="377"/>
      <c r="D114" s="377"/>
      <c r="E114" s="378"/>
      <c r="F114" s="378"/>
      <c r="G114" s="379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</row>
    <row r="115" spans="1:27" ht="11.25" customHeight="1" x14ac:dyDescent="0.25">
      <c r="A115" s="376"/>
      <c r="B115" s="253"/>
      <c r="C115" s="377"/>
      <c r="D115" s="377"/>
      <c r="E115" s="378"/>
      <c r="F115" s="378"/>
      <c r="G115" s="379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</row>
    <row r="116" spans="1:27" ht="11.25" customHeight="1" x14ac:dyDescent="0.25">
      <c r="A116" s="376"/>
      <c r="B116" s="253"/>
      <c r="C116" s="377"/>
      <c r="D116" s="377"/>
      <c r="E116" s="378"/>
      <c r="F116" s="378"/>
      <c r="G116" s="379"/>
      <c r="H116" s="253"/>
      <c r="I116" s="253"/>
      <c r="J116" s="253"/>
      <c r="K116" s="253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</row>
    <row r="117" spans="1:27" ht="11.25" customHeight="1" x14ac:dyDescent="0.25">
      <c r="A117" s="376"/>
      <c r="B117" s="253"/>
      <c r="C117" s="377"/>
      <c r="D117" s="377"/>
      <c r="E117" s="378"/>
      <c r="F117" s="378"/>
      <c r="G117" s="379"/>
      <c r="H117" s="253"/>
      <c r="I117" s="253"/>
      <c r="J117" s="253"/>
      <c r="K117" s="253"/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</row>
    <row r="118" spans="1:27" ht="11.25" customHeight="1" x14ac:dyDescent="0.25">
      <c r="A118" s="376"/>
      <c r="B118" s="253"/>
      <c r="C118" s="377"/>
      <c r="D118" s="377"/>
      <c r="E118" s="378"/>
      <c r="F118" s="378"/>
      <c r="G118" s="379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</row>
    <row r="119" spans="1:27" ht="11.25" customHeight="1" x14ac:dyDescent="0.25">
      <c r="A119" s="376"/>
      <c r="B119" s="253"/>
      <c r="C119" s="377"/>
      <c r="D119" s="377"/>
      <c r="E119" s="378"/>
      <c r="F119" s="378"/>
      <c r="G119" s="379"/>
      <c r="H119" s="253"/>
      <c r="I119" s="253"/>
      <c r="J119" s="253"/>
      <c r="K119" s="253"/>
      <c r="L119" s="253"/>
      <c r="M119" s="253"/>
      <c r="N119" s="253"/>
      <c r="O119" s="253"/>
      <c r="P119" s="253"/>
      <c r="Q119" s="253"/>
      <c r="R119" s="253"/>
      <c r="S119" s="253"/>
      <c r="T119" s="253"/>
      <c r="U119" s="253"/>
      <c r="V119" s="253"/>
      <c r="W119" s="253"/>
      <c r="X119" s="253"/>
      <c r="Y119" s="253"/>
      <c r="Z119" s="253"/>
      <c r="AA119" s="253"/>
    </row>
    <row r="120" spans="1:27" ht="11.25" customHeight="1" x14ac:dyDescent="0.25">
      <c r="A120" s="376"/>
      <c r="B120" s="253"/>
      <c r="C120" s="377"/>
      <c r="D120" s="377"/>
      <c r="E120" s="378"/>
      <c r="F120" s="378"/>
      <c r="G120" s="379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3"/>
    </row>
    <row r="121" spans="1:27" ht="11.25" customHeight="1" x14ac:dyDescent="0.25">
      <c r="A121" s="376"/>
      <c r="B121" s="253"/>
      <c r="C121" s="377"/>
      <c r="D121" s="377"/>
      <c r="E121" s="378"/>
      <c r="F121" s="378"/>
      <c r="G121" s="379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</row>
    <row r="122" spans="1:27" ht="11.25" customHeight="1" x14ac:dyDescent="0.25">
      <c r="A122" s="376"/>
      <c r="B122" s="253"/>
      <c r="C122" s="377"/>
      <c r="D122" s="377"/>
      <c r="E122" s="378"/>
      <c r="F122" s="378"/>
      <c r="G122" s="379"/>
      <c r="H122" s="253"/>
      <c r="I122" s="253"/>
      <c r="J122" s="253"/>
      <c r="K122" s="253"/>
      <c r="L122" s="253"/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  <c r="AA122" s="253"/>
    </row>
    <row r="123" spans="1:27" ht="11.25" customHeight="1" x14ac:dyDescent="0.25">
      <c r="A123" s="376"/>
      <c r="B123" s="253"/>
      <c r="C123" s="377"/>
      <c r="D123" s="377"/>
      <c r="E123" s="378"/>
      <c r="F123" s="378"/>
      <c r="G123" s="379"/>
      <c r="H123" s="253"/>
      <c r="I123" s="253"/>
      <c r="J123" s="253"/>
      <c r="K123" s="253"/>
      <c r="L123" s="25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</row>
    <row r="124" spans="1:27" ht="11.25" customHeight="1" x14ac:dyDescent="0.25">
      <c r="A124" s="376"/>
      <c r="B124" s="253"/>
      <c r="C124" s="377"/>
      <c r="D124" s="377"/>
      <c r="E124" s="378"/>
      <c r="F124" s="378"/>
      <c r="G124" s="379"/>
      <c r="H124" s="253"/>
      <c r="I124" s="253"/>
      <c r="J124" s="253"/>
      <c r="K124" s="253"/>
      <c r="L124" s="25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</row>
    <row r="125" spans="1:27" ht="11.25" customHeight="1" x14ac:dyDescent="0.25">
      <c r="A125" s="376"/>
      <c r="B125" s="253"/>
      <c r="C125" s="377"/>
      <c r="D125" s="377"/>
      <c r="E125" s="378"/>
      <c r="F125" s="378"/>
      <c r="G125" s="379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</row>
    <row r="126" spans="1:27" ht="11.25" customHeight="1" x14ac:dyDescent="0.25">
      <c r="A126" s="376"/>
      <c r="B126" s="253"/>
      <c r="C126" s="377"/>
      <c r="D126" s="377"/>
      <c r="E126" s="378"/>
      <c r="F126" s="378"/>
      <c r="G126" s="379"/>
      <c r="H126" s="253"/>
      <c r="I126" s="253"/>
      <c r="J126" s="253"/>
      <c r="K126" s="253"/>
      <c r="L126" s="253"/>
      <c r="M126" s="253"/>
      <c r="N126" s="253"/>
      <c r="O126" s="253"/>
      <c r="P126" s="253"/>
      <c r="Q126" s="253"/>
      <c r="R126" s="253"/>
      <c r="S126" s="253"/>
      <c r="T126" s="253"/>
      <c r="U126" s="253"/>
      <c r="V126" s="253"/>
      <c r="W126" s="253"/>
      <c r="X126" s="253"/>
      <c r="Y126" s="253"/>
      <c r="Z126" s="253"/>
      <c r="AA126" s="253"/>
    </row>
    <row r="127" spans="1:27" ht="11.25" customHeight="1" x14ac:dyDescent="0.25">
      <c r="A127" s="376"/>
      <c r="B127" s="253"/>
      <c r="C127" s="377"/>
      <c r="D127" s="377"/>
      <c r="E127" s="378"/>
      <c r="F127" s="378"/>
      <c r="G127" s="379"/>
      <c r="H127" s="253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  <c r="AA127" s="253"/>
    </row>
    <row r="128" spans="1:27" ht="11.25" customHeight="1" x14ac:dyDescent="0.25">
      <c r="A128" s="376"/>
      <c r="B128" s="253"/>
      <c r="C128" s="377"/>
      <c r="D128" s="377"/>
      <c r="E128" s="378"/>
      <c r="F128" s="378"/>
      <c r="G128" s="379"/>
      <c r="H128" s="253"/>
      <c r="I128" s="253"/>
      <c r="J128" s="253"/>
      <c r="K128" s="253"/>
      <c r="L128" s="25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</row>
    <row r="129" spans="1:27" ht="11.25" customHeight="1" x14ac:dyDescent="0.25">
      <c r="A129" s="376"/>
      <c r="B129" s="253"/>
      <c r="C129" s="377"/>
      <c r="D129" s="377"/>
      <c r="E129" s="378"/>
      <c r="F129" s="378"/>
      <c r="G129" s="379"/>
      <c r="H129" s="253"/>
      <c r="I129" s="253"/>
      <c r="J129" s="253"/>
      <c r="K129" s="253"/>
      <c r="L129" s="253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  <c r="Y129" s="253"/>
      <c r="Z129" s="253"/>
      <c r="AA129" s="253"/>
    </row>
    <row r="130" spans="1:27" ht="11.25" customHeight="1" x14ac:dyDescent="0.25">
      <c r="A130" s="376"/>
      <c r="B130" s="253"/>
      <c r="C130" s="377"/>
      <c r="D130" s="377"/>
      <c r="E130" s="378"/>
      <c r="F130" s="378"/>
      <c r="G130" s="379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  <c r="AA130" s="253"/>
    </row>
    <row r="131" spans="1:27" ht="11.25" customHeight="1" x14ac:dyDescent="0.25">
      <c r="A131" s="376"/>
      <c r="B131" s="253"/>
      <c r="C131" s="377"/>
      <c r="D131" s="377"/>
      <c r="E131" s="378"/>
      <c r="F131" s="378"/>
      <c r="G131" s="379"/>
      <c r="H131" s="253"/>
      <c r="I131" s="253"/>
      <c r="J131" s="253"/>
      <c r="K131" s="253"/>
      <c r="L131" s="25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  <c r="AA131" s="253"/>
    </row>
    <row r="132" spans="1:27" ht="11.25" customHeight="1" x14ac:dyDescent="0.25">
      <c r="A132" s="376"/>
      <c r="B132" s="253"/>
      <c r="C132" s="377"/>
      <c r="D132" s="377"/>
      <c r="E132" s="378"/>
      <c r="F132" s="378"/>
      <c r="G132" s="379"/>
      <c r="H132" s="253"/>
      <c r="I132" s="253"/>
      <c r="J132" s="253"/>
      <c r="K132" s="253"/>
      <c r="L132" s="253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  <c r="AA132" s="253"/>
    </row>
    <row r="133" spans="1:27" ht="11.25" customHeight="1" x14ac:dyDescent="0.25">
      <c r="A133" s="376"/>
      <c r="B133" s="253"/>
      <c r="C133" s="377"/>
      <c r="D133" s="377"/>
      <c r="E133" s="378"/>
      <c r="F133" s="378"/>
      <c r="G133" s="379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</row>
    <row r="134" spans="1:27" ht="11.25" customHeight="1" x14ac:dyDescent="0.25">
      <c r="A134" s="376"/>
      <c r="B134" s="253"/>
      <c r="C134" s="377"/>
      <c r="D134" s="377"/>
      <c r="E134" s="378"/>
      <c r="F134" s="378"/>
      <c r="G134" s="379"/>
      <c r="H134" s="253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</row>
    <row r="135" spans="1:27" ht="11.25" customHeight="1" x14ac:dyDescent="0.25">
      <c r="A135" s="376"/>
      <c r="B135" s="253"/>
      <c r="C135" s="377"/>
      <c r="D135" s="377"/>
      <c r="E135" s="378"/>
      <c r="F135" s="378"/>
      <c r="G135" s="379"/>
      <c r="H135" s="253"/>
      <c r="I135" s="253"/>
      <c r="J135" s="253"/>
      <c r="K135" s="253"/>
      <c r="L135" s="253"/>
      <c r="M135" s="253"/>
      <c r="N135" s="253"/>
      <c r="O135" s="253"/>
      <c r="P135" s="253"/>
      <c r="Q135" s="253"/>
      <c r="R135" s="253"/>
      <c r="S135" s="253"/>
      <c r="T135" s="253"/>
      <c r="U135" s="253"/>
      <c r="V135" s="253"/>
      <c r="W135" s="253"/>
      <c r="X135" s="253"/>
      <c r="Y135" s="253"/>
      <c r="Z135" s="253"/>
      <c r="AA135" s="253"/>
    </row>
    <row r="136" spans="1:27" ht="11.25" customHeight="1" x14ac:dyDescent="0.25">
      <c r="A136" s="376"/>
      <c r="B136" s="253"/>
      <c r="C136" s="377"/>
      <c r="D136" s="377"/>
      <c r="E136" s="378"/>
      <c r="F136" s="378"/>
      <c r="G136" s="379"/>
      <c r="H136" s="253"/>
      <c r="I136" s="253"/>
      <c r="J136" s="253"/>
      <c r="K136" s="253"/>
      <c r="L136" s="253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  <c r="AA136" s="253"/>
    </row>
    <row r="137" spans="1:27" ht="11.25" customHeight="1" x14ac:dyDescent="0.25">
      <c r="A137" s="376"/>
      <c r="B137" s="253"/>
      <c r="C137" s="377"/>
      <c r="D137" s="377"/>
      <c r="E137" s="378"/>
      <c r="F137" s="378"/>
      <c r="G137" s="379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</row>
    <row r="138" spans="1:27" ht="11.25" customHeight="1" x14ac:dyDescent="0.25">
      <c r="A138" s="376"/>
      <c r="B138" s="253"/>
      <c r="C138" s="377"/>
      <c r="D138" s="377"/>
      <c r="E138" s="378"/>
      <c r="F138" s="378"/>
      <c r="G138" s="379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</row>
    <row r="139" spans="1:27" ht="11.25" customHeight="1" x14ac:dyDescent="0.25">
      <c r="A139" s="376"/>
      <c r="B139" s="253"/>
      <c r="C139" s="377"/>
      <c r="D139" s="377"/>
      <c r="E139" s="378"/>
      <c r="F139" s="378"/>
      <c r="G139" s="379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</row>
    <row r="140" spans="1:27" ht="11.25" customHeight="1" x14ac:dyDescent="0.25">
      <c r="A140" s="376"/>
      <c r="B140" s="253"/>
      <c r="C140" s="377"/>
      <c r="D140" s="377"/>
      <c r="E140" s="378"/>
      <c r="F140" s="378"/>
      <c r="G140" s="379"/>
      <c r="H140" s="253"/>
      <c r="I140" s="253"/>
      <c r="J140" s="253"/>
      <c r="K140" s="253"/>
      <c r="L140" s="253"/>
      <c r="M140" s="253"/>
      <c r="N140" s="253"/>
      <c r="O140" s="253"/>
      <c r="P140" s="253"/>
      <c r="Q140" s="253"/>
      <c r="R140" s="253"/>
      <c r="S140" s="253"/>
      <c r="T140" s="253"/>
      <c r="U140" s="253"/>
      <c r="V140" s="253"/>
      <c r="W140" s="253"/>
      <c r="X140" s="253"/>
      <c r="Y140" s="253"/>
      <c r="Z140" s="253"/>
      <c r="AA140" s="253"/>
    </row>
    <row r="141" spans="1:27" ht="11.25" customHeight="1" x14ac:dyDescent="0.25">
      <c r="A141" s="376"/>
      <c r="B141" s="253"/>
      <c r="C141" s="377"/>
      <c r="D141" s="377"/>
      <c r="E141" s="378"/>
      <c r="F141" s="378"/>
      <c r="G141" s="379"/>
      <c r="H141" s="253"/>
      <c r="I141" s="253"/>
      <c r="J141" s="253"/>
      <c r="K141" s="253"/>
      <c r="L141" s="253"/>
      <c r="M141" s="253"/>
      <c r="N141" s="253"/>
      <c r="O141" s="253"/>
      <c r="P141" s="253"/>
      <c r="Q141" s="253"/>
      <c r="R141" s="253"/>
      <c r="S141" s="253"/>
      <c r="T141" s="253"/>
      <c r="U141" s="253"/>
      <c r="V141" s="253"/>
      <c r="W141" s="253"/>
      <c r="X141" s="253"/>
      <c r="Y141" s="253"/>
      <c r="Z141" s="253"/>
      <c r="AA141" s="253"/>
    </row>
    <row r="142" spans="1:27" ht="11.25" customHeight="1" x14ac:dyDescent="0.25">
      <c r="A142" s="376"/>
      <c r="B142" s="253"/>
      <c r="C142" s="377"/>
      <c r="D142" s="377"/>
      <c r="E142" s="378"/>
      <c r="F142" s="378"/>
      <c r="G142" s="379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</row>
    <row r="143" spans="1:27" ht="11.25" customHeight="1" x14ac:dyDescent="0.25">
      <c r="A143" s="376"/>
      <c r="B143" s="253"/>
      <c r="C143" s="377"/>
      <c r="D143" s="377"/>
      <c r="E143" s="378"/>
      <c r="F143" s="378"/>
      <c r="G143" s="379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</row>
    <row r="144" spans="1:27" ht="11.25" customHeight="1" x14ac:dyDescent="0.25">
      <c r="A144" s="376"/>
      <c r="B144" s="253"/>
      <c r="C144" s="377"/>
      <c r="D144" s="377"/>
      <c r="E144" s="378"/>
      <c r="F144" s="378"/>
      <c r="G144" s="379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</row>
    <row r="145" spans="1:27" ht="11.25" customHeight="1" x14ac:dyDescent="0.25">
      <c r="A145" s="376"/>
      <c r="B145" s="253"/>
      <c r="C145" s="377"/>
      <c r="D145" s="377"/>
      <c r="E145" s="378"/>
      <c r="F145" s="378"/>
      <c r="G145" s="379"/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</row>
    <row r="146" spans="1:27" ht="11.25" customHeight="1" x14ac:dyDescent="0.25">
      <c r="A146" s="376"/>
      <c r="B146" s="253"/>
      <c r="C146" s="377"/>
      <c r="D146" s="377"/>
      <c r="E146" s="378"/>
      <c r="F146" s="378"/>
      <c r="G146" s="379"/>
      <c r="H146" s="253"/>
      <c r="I146" s="253"/>
      <c r="J146" s="253"/>
      <c r="K146" s="253"/>
      <c r="L146" s="253"/>
      <c r="M146" s="253"/>
      <c r="N146" s="253"/>
      <c r="O146" s="253"/>
      <c r="P146" s="253"/>
      <c r="Q146" s="253"/>
      <c r="R146" s="253"/>
      <c r="S146" s="253"/>
      <c r="T146" s="253"/>
      <c r="U146" s="253"/>
      <c r="V146" s="253"/>
      <c r="W146" s="253"/>
      <c r="X146" s="253"/>
      <c r="Y146" s="253"/>
      <c r="Z146" s="253"/>
      <c r="AA146" s="253"/>
    </row>
    <row r="147" spans="1:27" ht="11.25" customHeight="1" x14ac:dyDescent="0.25">
      <c r="A147" s="376"/>
      <c r="B147" s="253"/>
      <c r="C147" s="377"/>
      <c r="D147" s="377"/>
      <c r="E147" s="378"/>
      <c r="F147" s="378"/>
      <c r="G147" s="379"/>
      <c r="H147" s="253"/>
      <c r="I147" s="253"/>
      <c r="J147" s="253"/>
      <c r="K147" s="253"/>
      <c r="L147" s="253"/>
      <c r="M147" s="253"/>
      <c r="N147" s="253"/>
      <c r="O147" s="253"/>
      <c r="P147" s="253"/>
      <c r="Q147" s="253"/>
      <c r="R147" s="253"/>
      <c r="S147" s="253"/>
      <c r="T147" s="253"/>
      <c r="U147" s="253"/>
      <c r="V147" s="253"/>
      <c r="W147" s="253"/>
      <c r="X147" s="253"/>
      <c r="Y147" s="253"/>
      <c r="Z147" s="253"/>
      <c r="AA147" s="253"/>
    </row>
    <row r="148" spans="1:27" ht="11.25" customHeight="1" x14ac:dyDescent="0.25">
      <c r="A148" s="376"/>
      <c r="B148" s="253"/>
      <c r="C148" s="377"/>
      <c r="D148" s="377"/>
      <c r="E148" s="378"/>
      <c r="F148" s="378"/>
      <c r="G148" s="379"/>
      <c r="H148" s="253"/>
      <c r="I148" s="253"/>
      <c r="J148" s="253"/>
      <c r="K148" s="253"/>
      <c r="L148" s="253"/>
      <c r="M148" s="253"/>
      <c r="N148" s="253"/>
      <c r="O148" s="253"/>
      <c r="P148" s="253"/>
      <c r="Q148" s="253"/>
      <c r="R148" s="253"/>
      <c r="S148" s="253"/>
      <c r="T148" s="253"/>
      <c r="U148" s="253"/>
      <c r="V148" s="253"/>
      <c r="W148" s="253"/>
      <c r="X148" s="253"/>
      <c r="Y148" s="253"/>
      <c r="Z148" s="253"/>
      <c r="AA148" s="253"/>
    </row>
    <row r="149" spans="1:27" ht="11.25" customHeight="1" x14ac:dyDescent="0.25">
      <c r="A149" s="376"/>
      <c r="B149" s="253"/>
      <c r="C149" s="377"/>
      <c r="D149" s="377"/>
      <c r="E149" s="378"/>
      <c r="F149" s="378"/>
      <c r="G149" s="379"/>
      <c r="H149" s="253"/>
      <c r="I149" s="253"/>
      <c r="J149" s="253"/>
      <c r="K149" s="253"/>
      <c r="L149" s="253"/>
      <c r="M149" s="253"/>
      <c r="N149" s="253"/>
      <c r="O149" s="253"/>
      <c r="P149" s="253"/>
      <c r="Q149" s="253"/>
      <c r="R149" s="253"/>
      <c r="S149" s="253"/>
      <c r="T149" s="253"/>
      <c r="U149" s="253"/>
      <c r="V149" s="253"/>
      <c r="W149" s="253"/>
      <c r="X149" s="253"/>
      <c r="Y149" s="253"/>
      <c r="Z149" s="253"/>
      <c r="AA149" s="253"/>
    </row>
    <row r="150" spans="1:27" ht="11.25" customHeight="1" x14ac:dyDescent="0.25">
      <c r="A150" s="376"/>
      <c r="B150" s="253"/>
      <c r="C150" s="377"/>
      <c r="D150" s="377"/>
      <c r="E150" s="378"/>
      <c r="F150" s="378"/>
      <c r="G150" s="379"/>
      <c r="H150" s="253"/>
      <c r="I150" s="253"/>
      <c r="J150" s="253"/>
      <c r="K150" s="253"/>
      <c r="L150" s="253"/>
      <c r="M150" s="253"/>
      <c r="N150" s="253"/>
      <c r="O150" s="253"/>
      <c r="P150" s="253"/>
      <c r="Q150" s="253"/>
      <c r="R150" s="253"/>
      <c r="S150" s="253"/>
      <c r="T150" s="253"/>
      <c r="U150" s="253"/>
      <c r="V150" s="253"/>
      <c r="W150" s="253"/>
      <c r="X150" s="253"/>
      <c r="Y150" s="253"/>
      <c r="Z150" s="253"/>
      <c r="AA150" s="253"/>
    </row>
    <row r="151" spans="1:27" ht="11.25" customHeight="1" x14ac:dyDescent="0.25">
      <c r="A151" s="376"/>
      <c r="B151" s="253"/>
      <c r="C151" s="377"/>
      <c r="D151" s="377"/>
      <c r="E151" s="378"/>
      <c r="F151" s="378"/>
      <c r="G151" s="379"/>
      <c r="H151" s="253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</row>
    <row r="152" spans="1:27" ht="11.25" customHeight="1" x14ac:dyDescent="0.25">
      <c r="A152" s="376"/>
      <c r="B152" s="253"/>
      <c r="C152" s="377"/>
      <c r="D152" s="377"/>
      <c r="E152" s="378"/>
      <c r="F152" s="378"/>
      <c r="G152" s="379"/>
      <c r="H152" s="253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</row>
    <row r="153" spans="1:27" ht="11.25" customHeight="1" x14ac:dyDescent="0.25">
      <c r="A153" s="376"/>
      <c r="B153" s="253"/>
      <c r="C153" s="377"/>
      <c r="D153" s="377"/>
      <c r="E153" s="378"/>
      <c r="F153" s="378"/>
      <c r="G153" s="379"/>
      <c r="H153" s="253"/>
      <c r="I153" s="253"/>
      <c r="J153" s="253"/>
      <c r="K153" s="253"/>
      <c r="L153" s="25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  <c r="AA153" s="253"/>
    </row>
    <row r="154" spans="1:27" ht="11.25" customHeight="1" x14ac:dyDescent="0.25">
      <c r="A154" s="376"/>
      <c r="B154" s="253"/>
      <c r="C154" s="377"/>
      <c r="D154" s="377"/>
      <c r="E154" s="378"/>
      <c r="F154" s="378"/>
      <c r="G154" s="379"/>
      <c r="H154" s="253"/>
      <c r="I154" s="253"/>
      <c r="J154" s="253"/>
      <c r="K154" s="253"/>
      <c r="L154" s="253"/>
      <c r="M154" s="253"/>
      <c r="N154" s="253"/>
      <c r="O154" s="253"/>
      <c r="P154" s="253"/>
      <c r="Q154" s="253"/>
      <c r="R154" s="253"/>
      <c r="S154" s="253"/>
      <c r="T154" s="253"/>
      <c r="U154" s="253"/>
      <c r="V154" s="253"/>
      <c r="W154" s="253"/>
      <c r="X154" s="253"/>
      <c r="Y154" s="253"/>
      <c r="Z154" s="253"/>
      <c r="AA154" s="253"/>
    </row>
    <row r="155" spans="1:27" ht="11.25" customHeight="1" x14ac:dyDescent="0.25">
      <c r="A155" s="376"/>
      <c r="B155" s="253"/>
      <c r="C155" s="377"/>
      <c r="D155" s="377"/>
      <c r="E155" s="378"/>
      <c r="F155" s="378"/>
      <c r="G155" s="379"/>
      <c r="H155" s="253"/>
      <c r="I155" s="253"/>
      <c r="J155" s="253"/>
      <c r="K155" s="253"/>
      <c r="L155" s="253"/>
      <c r="M155" s="253"/>
      <c r="N155" s="253"/>
      <c r="O155" s="253"/>
      <c r="P155" s="253"/>
      <c r="Q155" s="253"/>
      <c r="R155" s="253"/>
      <c r="S155" s="253"/>
      <c r="T155" s="253"/>
      <c r="U155" s="253"/>
      <c r="V155" s="253"/>
      <c r="W155" s="253"/>
      <c r="X155" s="253"/>
      <c r="Y155" s="253"/>
      <c r="Z155" s="253"/>
      <c r="AA155" s="253"/>
    </row>
    <row r="156" spans="1:27" ht="11.25" customHeight="1" x14ac:dyDescent="0.25">
      <c r="A156" s="376"/>
      <c r="B156" s="253"/>
      <c r="C156" s="377"/>
      <c r="D156" s="377"/>
      <c r="E156" s="378"/>
      <c r="F156" s="378"/>
      <c r="G156" s="379"/>
      <c r="H156" s="253"/>
      <c r="I156" s="253"/>
      <c r="J156" s="253"/>
      <c r="K156" s="253"/>
      <c r="L156" s="25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  <c r="AA156" s="253"/>
    </row>
    <row r="157" spans="1:27" ht="11.25" customHeight="1" x14ac:dyDescent="0.25">
      <c r="A157" s="376"/>
      <c r="B157" s="253"/>
      <c r="C157" s="377"/>
      <c r="D157" s="377"/>
      <c r="E157" s="378"/>
      <c r="F157" s="378"/>
      <c r="G157" s="379"/>
      <c r="H157" s="253"/>
      <c r="I157" s="253"/>
      <c r="J157" s="253"/>
      <c r="K157" s="253"/>
      <c r="L157" s="25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  <c r="AA157" s="253"/>
    </row>
    <row r="158" spans="1:27" ht="11.25" customHeight="1" x14ac:dyDescent="0.25">
      <c r="A158" s="376"/>
      <c r="B158" s="253"/>
      <c r="C158" s="377"/>
      <c r="D158" s="377"/>
      <c r="E158" s="378"/>
      <c r="F158" s="378"/>
      <c r="G158" s="379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</row>
    <row r="159" spans="1:27" ht="11.25" customHeight="1" x14ac:dyDescent="0.25">
      <c r="A159" s="376"/>
      <c r="B159" s="253"/>
      <c r="C159" s="377"/>
      <c r="D159" s="377"/>
      <c r="E159" s="378"/>
      <c r="F159" s="378"/>
      <c r="G159" s="379"/>
      <c r="H159" s="253"/>
      <c r="I159" s="253"/>
      <c r="J159" s="253"/>
      <c r="K159" s="253"/>
      <c r="L159" s="25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  <c r="AA159" s="253"/>
    </row>
    <row r="160" spans="1:27" ht="11.25" customHeight="1" x14ac:dyDescent="0.25">
      <c r="A160" s="376"/>
      <c r="B160" s="253"/>
      <c r="C160" s="377"/>
      <c r="D160" s="377"/>
      <c r="E160" s="378"/>
      <c r="F160" s="378"/>
      <c r="G160" s="379"/>
      <c r="H160" s="253"/>
      <c r="I160" s="253"/>
      <c r="J160" s="253"/>
      <c r="K160" s="253"/>
      <c r="L160" s="253"/>
      <c r="M160" s="253"/>
      <c r="N160" s="253"/>
      <c r="O160" s="253"/>
      <c r="P160" s="253"/>
      <c r="Q160" s="253"/>
      <c r="R160" s="253"/>
      <c r="S160" s="253"/>
      <c r="T160" s="253"/>
      <c r="U160" s="253"/>
      <c r="V160" s="253"/>
      <c r="W160" s="253"/>
      <c r="X160" s="253"/>
      <c r="Y160" s="253"/>
      <c r="Z160" s="253"/>
      <c r="AA160" s="253"/>
    </row>
    <row r="161" spans="1:27" ht="11.25" customHeight="1" x14ac:dyDescent="0.25">
      <c r="A161" s="376"/>
      <c r="B161" s="253"/>
      <c r="C161" s="377"/>
      <c r="D161" s="377"/>
      <c r="E161" s="378"/>
      <c r="F161" s="378"/>
      <c r="G161" s="379"/>
      <c r="H161" s="253"/>
      <c r="I161" s="253"/>
      <c r="J161" s="253"/>
      <c r="K161" s="253"/>
      <c r="L161" s="253"/>
      <c r="M161" s="253"/>
      <c r="N161" s="253"/>
      <c r="O161" s="253"/>
      <c r="P161" s="253"/>
      <c r="Q161" s="253"/>
      <c r="R161" s="253"/>
      <c r="S161" s="253"/>
      <c r="T161" s="253"/>
      <c r="U161" s="253"/>
      <c r="V161" s="253"/>
      <c r="W161" s="253"/>
      <c r="X161" s="253"/>
      <c r="Y161" s="253"/>
      <c r="Z161" s="253"/>
      <c r="AA161" s="253"/>
    </row>
    <row r="162" spans="1:27" ht="11.25" customHeight="1" x14ac:dyDescent="0.25">
      <c r="A162" s="376"/>
      <c r="B162" s="253"/>
      <c r="C162" s="377"/>
      <c r="D162" s="377"/>
      <c r="E162" s="378"/>
      <c r="F162" s="378"/>
      <c r="G162" s="379"/>
      <c r="H162" s="253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  <c r="AA162" s="253"/>
    </row>
    <row r="163" spans="1:27" ht="11.25" customHeight="1" x14ac:dyDescent="0.25">
      <c r="A163" s="376"/>
      <c r="B163" s="253"/>
      <c r="C163" s="377"/>
      <c r="D163" s="377"/>
      <c r="E163" s="378"/>
      <c r="F163" s="378"/>
      <c r="G163" s="379"/>
      <c r="H163" s="253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  <c r="AA163" s="253"/>
    </row>
    <row r="164" spans="1:27" ht="11.25" customHeight="1" x14ac:dyDescent="0.25">
      <c r="A164" s="376"/>
      <c r="B164" s="253"/>
      <c r="C164" s="377"/>
      <c r="D164" s="377"/>
      <c r="E164" s="378"/>
      <c r="F164" s="378"/>
      <c r="G164" s="379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</row>
    <row r="165" spans="1:27" ht="11.25" customHeight="1" x14ac:dyDescent="0.25">
      <c r="A165" s="376"/>
      <c r="B165" s="253"/>
      <c r="C165" s="377"/>
      <c r="D165" s="377"/>
      <c r="E165" s="378"/>
      <c r="F165" s="378"/>
      <c r="G165" s="379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</row>
    <row r="166" spans="1:27" ht="11.25" customHeight="1" x14ac:dyDescent="0.25">
      <c r="A166" s="376"/>
      <c r="B166" s="253"/>
      <c r="C166" s="377"/>
      <c r="D166" s="377"/>
      <c r="E166" s="378"/>
      <c r="F166" s="378"/>
      <c r="G166" s="379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</row>
    <row r="167" spans="1:27" ht="11.25" customHeight="1" x14ac:dyDescent="0.25">
      <c r="A167" s="376"/>
      <c r="B167" s="253"/>
      <c r="C167" s="377"/>
      <c r="D167" s="377"/>
      <c r="E167" s="378"/>
      <c r="F167" s="378"/>
      <c r="G167" s="379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  <c r="AA167" s="253"/>
    </row>
    <row r="168" spans="1:27" ht="11.25" customHeight="1" x14ac:dyDescent="0.25">
      <c r="A168" s="376"/>
      <c r="B168" s="253"/>
      <c r="C168" s="377"/>
      <c r="D168" s="377"/>
      <c r="E168" s="378"/>
      <c r="F168" s="378"/>
      <c r="G168" s="379"/>
      <c r="H168" s="253"/>
      <c r="I168" s="253"/>
      <c r="J168" s="253"/>
      <c r="K168" s="253"/>
      <c r="L168" s="253"/>
      <c r="M168" s="253"/>
      <c r="N168" s="253"/>
      <c r="O168" s="253"/>
      <c r="P168" s="253"/>
      <c r="Q168" s="253"/>
      <c r="R168" s="253"/>
      <c r="S168" s="253"/>
      <c r="T168" s="253"/>
      <c r="U168" s="253"/>
      <c r="V168" s="253"/>
      <c r="W168" s="253"/>
      <c r="X168" s="253"/>
      <c r="Y168" s="253"/>
      <c r="Z168" s="253"/>
      <c r="AA168" s="253"/>
    </row>
    <row r="169" spans="1:27" ht="11.25" customHeight="1" x14ac:dyDescent="0.25">
      <c r="A169" s="376"/>
      <c r="B169" s="253"/>
      <c r="C169" s="377"/>
      <c r="D169" s="377"/>
      <c r="E169" s="378"/>
      <c r="F169" s="378"/>
      <c r="G169" s="379"/>
      <c r="H169" s="253"/>
      <c r="I169" s="253"/>
      <c r="J169" s="253"/>
      <c r="K169" s="253"/>
      <c r="L169" s="253"/>
      <c r="M169" s="253"/>
      <c r="N169" s="253"/>
      <c r="O169" s="253"/>
      <c r="P169" s="253"/>
      <c r="Q169" s="253"/>
      <c r="R169" s="253"/>
      <c r="S169" s="253"/>
      <c r="T169" s="253"/>
      <c r="U169" s="253"/>
      <c r="V169" s="253"/>
      <c r="W169" s="253"/>
      <c r="X169" s="253"/>
      <c r="Y169" s="253"/>
      <c r="Z169" s="253"/>
      <c r="AA169" s="253"/>
    </row>
    <row r="170" spans="1:27" ht="11.25" customHeight="1" x14ac:dyDescent="0.25">
      <c r="A170" s="376"/>
      <c r="B170" s="253"/>
      <c r="C170" s="377"/>
      <c r="D170" s="377"/>
      <c r="E170" s="378"/>
      <c r="F170" s="378"/>
      <c r="G170" s="379"/>
      <c r="H170" s="253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</row>
    <row r="171" spans="1:27" ht="11.25" customHeight="1" x14ac:dyDescent="0.25">
      <c r="A171" s="376"/>
      <c r="B171" s="253"/>
      <c r="C171" s="377"/>
      <c r="D171" s="377"/>
      <c r="E171" s="378"/>
      <c r="F171" s="378"/>
      <c r="G171" s="379"/>
      <c r="H171" s="253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</row>
    <row r="172" spans="1:27" ht="11.25" customHeight="1" x14ac:dyDescent="0.25">
      <c r="A172" s="376"/>
      <c r="B172" s="253"/>
      <c r="C172" s="377"/>
      <c r="D172" s="377"/>
      <c r="E172" s="378"/>
      <c r="F172" s="378"/>
      <c r="G172" s="379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</row>
    <row r="173" spans="1:27" ht="11.25" customHeight="1" x14ac:dyDescent="0.25">
      <c r="A173" s="376"/>
      <c r="B173" s="253"/>
      <c r="C173" s="377"/>
      <c r="D173" s="377"/>
      <c r="E173" s="378"/>
      <c r="F173" s="378"/>
      <c r="G173" s="379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</row>
    <row r="174" spans="1:27" ht="11.25" customHeight="1" x14ac:dyDescent="0.25">
      <c r="A174" s="376"/>
      <c r="B174" s="253"/>
      <c r="C174" s="377"/>
      <c r="D174" s="377"/>
      <c r="E174" s="378"/>
      <c r="F174" s="378"/>
      <c r="G174" s="379"/>
      <c r="H174" s="253"/>
      <c r="I174" s="253"/>
      <c r="J174" s="253"/>
      <c r="K174" s="253"/>
      <c r="L174" s="253"/>
      <c r="M174" s="253"/>
      <c r="N174" s="253"/>
      <c r="O174" s="253"/>
      <c r="P174" s="253"/>
      <c r="Q174" s="253"/>
      <c r="R174" s="253"/>
      <c r="S174" s="253"/>
      <c r="T174" s="253"/>
      <c r="U174" s="253"/>
      <c r="V174" s="253"/>
      <c r="W174" s="253"/>
      <c r="X174" s="253"/>
      <c r="Y174" s="253"/>
      <c r="Z174" s="253"/>
      <c r="AA174" s="253"/>
    </row>
    <row r="175" spans="1:27" ht="11.25" customHeight="1" x14ac:dyDescent="0.25">
      <c r="A175" s="376"/>
      <c r="B175" s="253"/>
      <c r="C175" s="377"/>
      <c r="D175" s="377"/>
      <c r="E175" s="378"/>
      <c r="F175" s="378"/>
      <c r="G175" s="379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  <c r="AA175" s="253"/>
    </row>
    <row r="176" spans="1:27" ht="11.25" customHeight="1" x14ac:dyDescent="0.25">
      <c r="A176" s="376"/>
      <c r="B176" s="253"/>
      <c r="C176" s="377"/>
      <c r="D176" s="377"/>
      <c r="E176" s="378"/>
      <c r="F176" s="378"/>
      <c r="G176" s="379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  <c r="AA176" s="253"/>
    </row>
    <row r="177" spans="1:27" ht="11.25" customHeight="1" x14ac:dyDescent="0.25">
      <c r="A177" s="376"/>
      <c r="B177" s="253"/>
      <c r="C177" s="377"/>
      <c r="D177" s="377"/>
      <c r="E177" s="378"/>
      <c r="F177" s="378"/>
      <c r="G177" s="379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  <c r="AA177" s="253"/>
    </row>
    <row r="178" spans="1:27" ht="11.25" customHeight="1" x14ac:dyDescent="0.25">
      <c r="A178" s="376"/>
      <c r="B178" s="253"/>
      <c r="C178" s="377"/>
      <c r="D178" s="377"/>
      <c r="E178" s="378"/>
      <c r="F178" s="378"/>
      <c r="G178" s="379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  <c r="AA178" s="253"/>
    </row>
    <row r="179" spans="1:27" ht="11.25" customHeight="1" x14ac:dyDescent="0.25">
      <c r="A179" s="376"/>
      <c r="B179" s="253"/>
      <c r="C179" s="377"/>
      <c r="D179" s="377"/>
      <c r="E179" s="378"/>
      <c r="F179" s="378"/>
      <c r="G179" s="379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</row>
    <row r="180" spans="1:27" ht="11.25" customHeight="1" x14ac:dyDescent="0.25">
      <c r="A180" s="376"/>
      <c r="B180" s="253"/>
      <c r="C180" s="377"/>
      <c r="D180" s="377"/>
      <c r="E180" s="378"/>
      <c r="F180" s="378"/>
      <c r="G180" s="379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</row>
    <row r="181" spans="1:27" ht="11.25" customHeight="1" x14ac:dyDescent="0.25">
      <c r="A181" s="376"/>
      <c r="B181" s="253"/>
      <c r="C181" s="377"/>
      <c r="D181" s="377"/>
      <c r="E181" s="378"/>
      <c r="F181" s="378"/>
      <c r="G181" s="379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</row>
    <row r="182" spans="1:27" ht="11.25" customHeight="1" x14ac:dyDescent="0.25">
      <c r="A182" s="376"/>
      <c r="B182" s="253"/>
      <c r="C182" s="377"/>
      <c r="D182" s="377"/>
      <c r="E182" s="378"/>
      <c r="F182" s="378"/>
      <c r="G182" s="379"/>
      <c r="H182" s="253"/>
      <c r="I182" s="253"/>
      <c r="J182" s="253"/>
      <c r="K182" s="253"/>
      <c r="L182" s="253"/>
      <c r="M182" s="253"/>
      <c r="N182" s="253"/>
      <c r="O182" s="253"/>
      <c r="P182" s="253"/>
      <c r="Q182" s="253"/>
      <c r="R182" s="253"/>
      <c r="S182" s="253"/>
      <c r="T182" s="253"/>
      <c r="U182" s="253"/>
      <c r="V182" s="253"/>
      <c r="W182" s="253"/>
      <c r="X182" s="253"/>
      <c r="Y182" s="253"/>
      <c r="Z182" s="253"/>
      <c r="AA182" s="253"/>
    </row>
    <row r="183" spans="1:27" ht="11.25" customHeight="1" x14ac:dyDescent="0.25">
      <c r="A183" s="376"/>
      <c r="B183" s="253"/>
      <c r="C183" s="377"/>
      <c r="D183" s="377"/>
      <c r="E183" s="378"/>
      <c r="F183" s="378"/>
      <c r="G183" s="379"/>
      <c r="H183" s="253"/>
      <c r="I183" s="253"/>
      <c r="J183" s="253"/>
      <c r="K183" s="253"/>
      <c r="L183" s="253"/>
      <c r="M183" s="253"/>
      <c r="N183" s="253"/>
      <c r="O183" s="253"/>
      <c r="P183" s="253"/>
      <c r="Q183" s="253"/>
      <c r="R183" s="253"/>
      <c r="S183" s="253"/>
      <c r="T183" s="253"/>
      <c r="U183" s="253"/>
      <c r="V183" s="253"/>
      <c r="W183" s="253"/>
      <c r="X183" s="253"/>
      <c r="Y183" s="253"/>
      <c r="Z183" s="253"/>
      <c r="AA183" s="253"/>
    </row>
    <row r="184" spans="1:27" ht="11.25" customHeight="1" x14ac:dyDescent="0.25">
      <c r="A184" s="376"/>
      <c r="B184" s="253"/>
      <c r="C184" s="377"/>
      <c r="D184" s="377"/>
      <c r="E184" s="378"/>
      <c r="F184" s="378"/>
      <c r="G184" s="379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</row>
    <row r="185" spans="1:27" ht="11.25" customHeight="1" x14ac:dyDescent="0.25">
      <c r="A185" s="376"/>
      <c r="B185" s="253"/>
      <c r="C185" s="377"/>
      <c r="D185" s="377"/>
      <c r="E185" s="378"/>
      <c r="F185" s="378"/>
      <c r="G185" s="379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</row>
    <row r="186" spans="1:27" ht="11.25" customHeight="1" x14ac:dyDescent="0.25">
      <c r="A186" s="376"/>
      <c r="B186" s="253"/>
      <c r="C186" s="377"/>
      <c r="D186" s="377"/>
      <c r="E186" s="378"/>
      <c r="F186" s="378"/>
      <c r="G186" s="379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</row>
    <row r="187" spans="1:27" ht="11.25" customHeight="1" x14ac:dyDescent="0.25">
      <c r="A187" s="376"/>
      <c r="B187" s="253"/>
      <c r="C187" s="377"/>
      <c r="D187" s="377"/>
      <c r="E187" s="378"/>
      <c r="F187" s="378"/>
      <c r="G187" s="379"/>
      <c r="H187" s="253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</row>
    <row r="188" spans="1:27" ht="11.25" customHeight="1" x14ac:dyDescent="0.25">
      <c r="A188" s="376"/>
      <c r="B188" s="253"/>
      <c r="C188" s="377"/>
      <c r="D188" s="377"/>
      <c r="E188" s="378"/>
      <c r="F188" s="378"/>
      <c r="G188" s="379"/>
      <c r="H188" s="253"/>
      <c r="I188" s="253"/>
      <c r="J188" s="253"/>
      <c r="K188" s="253"/>
      <c r="L188" s="253"/>
      <c r="M188" s="253"/>
      <c r="N188" s="253"/>
      <c r="O188" s="253"/>
      <c r="P188" s="253"/>
      <c r="Q188" s="253"/>
      <c r="R188" s="253"/>
      <c r="S188" s="253"/>
      <c r="T188" s="253"/>
      <c r="U188" s="253"/>
      <c r="V188" s="253"/>
      <c r="W188" s="253"/>
      <c r="X188" s="253"/>
      <c r="Y188" s="253"/>
      <c r="Z188" s="253"/>
      <c r="AA188" s="253"/>
    </row>
    <row r="189" spans="1:27" ht="11.25" customHeight="1" x14ac:dyDescent="0.25">
      <c r="A189" s="376"/>
      <c r="B189" s="253"/>
      <c r="C189" s="377"/>
      <c r="D189" s="377"/>
      <c r="E189" s="378"/>
      <c r="F189" s="378"/>
      <c r="G189" s="379"/>
      <c r="H189" s="253"/>
      <c r="I189" s="253"/>
      <c r="J189" s="253"/>
      <c r="K189" s="253"/>
      <c r="L189" s="253"/>
      <c r="M189" s="253"/>
      <c r="N189" s="253"/>
      <c r="O189" s="253"/>
      <c r="P189" s="253"/>
      <c r="Q189" s="253"/>
      <c r="R189" s="253"/>
      <c r="S189" s="253"/>
      <c r="T189" s="253"/>
      <c r="U189" s="253"/>
      <c r="V189" s="253"/>
      <c r="W189" s="253"/>
      <c r="X189" s="253"/>
      <c r="Y189" s="253"/>
      <c r="Z189" s="253"/>
      <c r="AA189" s="253"/>
    </row>
    <row r="190" spans="1:27" ht="11.25" customHeight="1" x14ac:dyDescent="0.25">
      <c r="A190" s="376"/>
      <c r="B190" s="253"/>
      <c r="C190" s="377"/>
      <c r="D190" s="377"/>
      <c r="E190" s="378"/>
      <c r="F190" s="378"/>
      <c r="G190" s="379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</row>
    <row r="191" spans="1:27" ht="11.25" customHeight="1" x14ac:dyDescent="0.25">
      <c r="A191" s="376"/>
      <c r="B191" s="253"/>
      <c r="C191" s="377"/>
      <c r="D191" s="377"/>
      <c r="E191" s="378"/>
      <c r="F191" s="378"/>
      <c r="G191" s="379"/>
      <c r="H191" s="253"/>
      <c r="I191" s="253"/>
      <c r="J191" s="253"/>
      <c r="K191" s="253"/>
      <c r="L191" s="253"/>
      <c r="M191" s="253"/>
      <c r="N191" s="253"/>
      <c r="O191" s="253"/>
      <c r="P191" s="253"/>
      <c r="Q191" s="253"/>
      <c r="R191" s="253"/>
      <c r="S191" s="253"/>
      <c r="T191" s="253"/>
      <c r="U191" s="253"/>
      <c r="V191" s="253"/>
      <c r="W191" s="253"/>
      <c r="X191" s="253"/>
      <c r="Y191" s="253"/>
      <c r="Z191" s="253"/>
      <c r="AA191" s="253"/>
    </row>
    <row r="192" spans="1:27" ht="11.25" customHeight="1" x14ac:dyDescent="0.25">
      <c r="A192" s="376"/>
      <c r="B192" s="253"/>
      <c r="C192" s="377"/>
      <c r="D192" s="377"/>
      <c r="E192" s="378"/>
      <c r="F192" s="378"/>
      <c r="G192" s="379"/>
      <c r="H192" s="253"/>
      <c r="I192" s="253"/>
      <c r="J192" s="253"/>
      <c r="K192" s="253"/>
      <c r="L192" s="253"/>
      <c r="M192" s="253"/>
      <c r="N192" s="253"/>
      <c r="O192" s="253"/>
      <c r="P192" s="253"/>
      <c r="Q192" s="253"/>
      <c r="R192" s="253"/>
      <c r="S192" s="253"/>
      <c r="T192" s="253"/>
      <c r="U192" s="253"/>
      <c r="V192" s="253"/>
      <c r="W192" s="253"/>
      <c r="X192" s="253"/>
      <c r="Y192" s="253"/>
      <c r="Z192" s="253"/>
      <c r="AA192" s="253"/>
    </row>
    <row r="193" spans="1:27" ht="11.25" customHeight="1" x14ac:dyDescent="0.25">
      <c r="A193" s="376"/>
      <c r="B193" s="253"/>
      <c r="C193" s="377"/>
      <c r="D193" s="377"/>
      <c r="E193" s="378"/>
      <c r="F193" s="378"/>
      <c r="G193" s="379"/>
      <c r="H193" s="253"/>
      <c r="I193" s="253"/>
      <c r="J193" s="253"/>
      <c r="K193" s="253"/>
      <c r="L193" s="25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  <c r="AA193" s="253"/>
    </row>
    <row r="194" spans="1:27" ht="11.25" customHeight="1" x14ac:dyDescent="0.25">
      <c r="A194" s="376"/>
      <c r="B194" s="253"/>
      <c r="C194" s="377"/>
      <c r="D194" s="377"/>
      <c r="E194" s="378"/>
      <c r="F194" s="378"/>
      <c r="G194" s="379"/>
      <c r="H194" s="253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  <c r="AA194" s="253"/>
    </row>
    <row r="195" spans="1:27" ht="11.25" customHeight="1" x14ac:dyDescent="0.25">
      <c r="A195" s="376"/>
      <c r="B195" s="253"/>
      <c r="C195" s="377"/>
      <c r="D195" s="377"/>
      <c r="E195" s="378"/>
      <c r="F195" s="378"/>
      <c r="G195" s="379"/>
      <c r="H195" s="253"/>
      <c r="I195" s="253"/>
      <c r="J195" s="253"/>
      <c r="K195" s="253"/>
      <c r="L195" s="253"/>
      <c r="M195" s="253"/>
      <c r="N195" s="253"/>
      <c r="O195" s="253"/>
      <c r="P195" s="253"/>
      <c r="Q195" s="253"/>
      <c r="R195" s="253"/>
      <c r="S195" s="253"/>
      <c r="T195" s="253"/>
      <c r="U195" s="253"/>
      <c r="V195" s="253"/>
      <c r="W195" s="253"/>
      <c r="X195" s="253"/>
      <c r="Y195" s="253"/>
      <c r="Z195" s="253"/>
      <c r="AA195" s="253"/>
    </row>
    <row r="196" spans="1:27" ht="11.25" customHeight="1" x14ac:dyDescent="0.25">
      <c r="A196" s="376"/>
      <c r="B196" s="253"/>
      <c r="C196" s="377"/>
      <c r="D196" s="377"/>
      <c r="E196" s="378"/>
      <c r="F196" s="378"/>
      <c r="G196" s="379"/>
      <c r="H196" s="253"/>
      <c r="I196" s="253"/>
      <c r="J196" s="253"/>
      <c r="K196" s="253"/>
      <c r="L196" s="253"/>
      <c r="M196" s="253"/>
      <c r="N196" s="253"/>
      <c r="O196" s="253"/>
      <c r="P196" s="253"/>
      <c r="Q196" s="253"/>
      <c r="R196" s="253"/>
      <c r="S196" s="253"/>
      <c r="T196" s="253"/>
      <c r="U196" s="253"/>
      <c r="V196" s="253"/>
      <c r="W196" s="253"/>
      <c r="X196" s="253"/>
      <c r="Y196" s="253"/>
      <c r="Z196" s="253"/>
      <c r="AA196" s="253"/>
    </row>
    <row r="197" spans="1:27" ht="11.25" customHeight="1" x14ac:dyDescent="0.25">
      <c r="A197" s="376"/>
      <c r="B197" s="253"/>
      <c r="C197" s="377"/>
      <c r="D197" s="377"/>
      <c r="E197" s="378"/>
      <c r="F197" s="378"/>
      <c r="G197" s="379"/>
      <c r="H197" s="253"/>
      <c r="I197" s="253"/>
      <c r="J197" s="253"/>
      <c r="K197" s="253"/>
      <c r="L197" s="253"/>
      <c r="M197" s="253"/>
      <c r="N197" s="253"/>
      <c r="O197" s="253"/>
      <c r="P197" s="253"/>
      <c r="Q197" s="253"/>
      <c r="R197" s="253"/>
      <c r="S197" s="253"/>
      <c r="T197" s="253"/>
      <c r="U197" s="253"/>
      <c r="V197" s="253"/>
      <c r="W197" s="253"/>
      <c r="X197" s="253"/>
      <c r="Y197" s="253"/>
      <c r="Z197" s="253"/>
      <c r="AA197" s="253"/>
    </row>
    <row r="198" spans="1:27" ht="11.25" customHeight="1" x14ac:dyDescent="0.25">
      <c r="A198" s="376"/>
      <c r="B198" s="253"/>
      <c r="C198" s="377"/>
      <c r="D198" s="377"/>
      <c r="E198" s="378"/>
      <c r="F198" s="378"/>
      <c r="G198" s="379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  <c r="Z198" s="253"/>
      <c r="AA198" s="253"/>
    </row>
    <row r="199" spans="1:27" ht="11.25" customHeight="1" x14ac:dyDescent="0.25">
      <c r="A199" s="376"/>
      <c r="B199" s="253"/>
      <c r="C199" s="377"/>
      <c r="D199" s="377"/>
      <c r="E199" s="378"/>
      <c r="F199" s="378"/>
      <c r="G199" s="379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  <c r="AA199" s="253"/>
    </row>
    <row r="200" spans="1:27" ht="11.25" customHeight="1" x14ac:dyDescent="0.25">
      <c r="A200" s="376"/>
      <c r="B200" s="253"/>
      <c r="C200" s="377"/>
      <c r="D200" s="377"/>
      <c r="E200" s="378"/>
      <c r="F200" s="378"/>
      <c r="G200" s="379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3"/>
    </row>
    <row r="201" spans="1:27" ht="11.25" customHeight="1" x14ac:dyDescent="0.25">
      <c r="A201" s="376"/>
      <c r="B201" s="253"/>
      <c r="C201" s="377"/>
      <c r="D201" s="377"/>
      <c r="E201" s="378"/>
      <c r="F201" s="378"/>
      <c r="G201" s="379"/>
      <c r="H201" s="253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  <c r="AA201" s="253"/>
    </row>
    <row r="202" spans="1:27" ht="11.25" customHeight="1" x14ac:dyDescent="0.25">
      <c r="A202" s="376"/>
      <c r="B202" s="253"/>
      <c r="C202" s="377"/>
      <c r="D202" s="377"/>
      <c r="E202" s="378"/>
      <c r="F202" s="378"/>
      <c r="G202" s="379"/>
      <c r="H202" s="253"/>
      <c r="I202" s="253"/>
      <c r="J202" s="253"/>
      <c r="K202" s="253"/>
      <c r="L202" s="253"/>
      <c r="M202" s="253"/>
      <c r="N202" s="253"/>
      <c r="O202" s="253"/>
      <c r="P202" s="253"/>
      <c r="Q202" s="253"/>
      <c r="R202" s="253"/>
      <c r="S202" s="253"/>
      <c r="T202" s="253"/>
      <c r="U202" s="253"/>
      <c r="V202" s="253"/>
      <c r="W202" s="253"/>
      <c r="X202" s="253"/>
      <c r="Y202" s="253"/>
      <c r="Z202" s="253"/>
      <c r="AA202" s="253"/>
    </row>
    <row r="203" spans="1:27" ht="11.25" customHeight="1" x14ac:dyDescent="0.25">
      <c r="A203" s="376"/>
      <c r="B203" s="253"/>
      <c r="C203" s="377"/>
      <c r="D203" s="377"/>
      <c r="E203" s="378"/>
      <c r="F203" s="378"/>
      <c r="G203" s="379"/>
      <c r="H203" s="253"/>
      <c r="I203" s="253"/>
      <c r="J203" s="253"/>
      <c r="K203" s="253"/>
      <c r="L203" s="253"/>
      <c r="M203" s="253"/>
      <c r="N203" s="253"/>
      <c r="O203" s="253"/>
      <c r="P203" s="253"/>
      <c r="Q203" s="253"/>
      <c r="R203" s="253"/>
      <c r="S203" s="253"/>
      <c r="T203" s="253"/>
      <c r="U203" s="253"/>
      <c r="V203" s="253"/>
      <c r="W203" s="253"/>
      <c r="X203" s="253"/>
      <c r="Y203" s="253"/>
      <c r="Z203" s="253"/>
      <c r="AA203" s="253"/>
    </row>
    <row r="204" spans="1:27" ht="11.25" customHeight="1" x14ac:dyDescent="0.25">
      <c r="A204" s="376"/>
      <c r="B204" s="253"/>
      <c r="C204" s="377"/>
      <c r="D204" s="377"/>
      <c r="E204" s="378"/>
      <c r="F204" s="378"/>
      <c r="G204" s="379"/>
      <c r="H204" s="253"/>
      <c r="I204" s="253"/>
      <c r="J204" s="253"/>
      <c r="K204" s="253"/>
      <c r="L204" s="253"/>
      <c r="M204" s="253"/>
      <c r="N204" s="253"/>
      <c r="O204" s="253"/>
      <c r="P204" s="253"/>
      <c r="Q204" s="253"/>
      <c r="R204" s="253"/>
      <c r="S204" s="253"/>
      <c r="T204" s="253"/>
      <c r="U204" s="253"/>
      <c r="V204" s="253"/>
      <c r="W204" s="253"/>
      <c r="X204" s="253"/>
      <c r="Y204" s="253"/>
      <c r="Z204" s="253"/>
      <c r="AA204" s="253"/>
    </row>
    <row r="205" spans="1:27" ht="11.25" customHeight="1" x14ac:dyDescent="0.25">
      <c r="A205" s="376"/>
      <c r="B205" s="253"/>
      <c r="C205" s="377"/>
      <c r="D205" s="377"/>
      <c r="E205" s="378"/>
      <c r="F205" s="378"/>
      <c r="G205" s="379"/>
      <c r="H205" s="253"/>
      <c r="I205" s="253"/>
      <c r="J205" s="253"/>
      <c r="K205" s="253"/>
      <c r="L205" s="253"/>
      <c r="M205" s="253"/>
      <c r="N205" s="253"/>
      <c r="O205" s="253"/>
      <c r="P205" s="253"/>
      <c r="Q205" s="253"/>
      <c r="R205" s="253"/>
      <c r="S205" s="253"/>
      <c r="T205" s="253"/>
      <c r="U205" s="253"/>
      <c r="V205" s="253"/>
      <c r="W205" s="253"/>
      <c r="X205" s="253"/>
      <c r="Y205" s="253"/>
      <c r="Z205" s="253"/>
      <c r="AA205" s="253"/>
    </row>
    <row r="206" spans="1:27" ht="11.25" customHeight="1" x14ac:dyDescent="0.25">
      <c r="A206" s="376"/>
      <c r="B206" s="253"/>
      <c r="C206" s="377"/>
      <c r="D206" s="377"/>
      <c r="E206" s="378"/>
      <c r="F206" s="378"/>
      <c r="G206" s="379"/>
      <c r="H206" s="253"/>
      <c r="I206" s="253"/>
      <c r="J206" s="253"/>
      <c r="K206" s="253"/>
      <c r="L206" s="253"/>
      <c r="M206" s="253"/>
      <c r="N206" s="253"/>
      <c r="O206" s="253"/>
      <c r="P206" s="253"/>
      <c r="Q206" s="253"/>
      <c r="R206" s="253"/>
      <c r="S206" s="253"/>
      <c r="T206" s="253"/>
      <c r="U206" s="253"/>
      <c r="V206" s="253"/>
      <c r="W206" s="253"/>
      <c r="X206" s="253"/>
      <c r="Y206" s="253"/>
      <c r="Z206" s="253"/>
      <c r="AA206" s="253"/>
    </row>
    <row r="207" spans="1:27" ht="11.25" customHeight="1" x14ac:dyDescent="0.25">
      <c r="A207" s="376"/>
      <c r="B207" s="253"/>
      <c r="C207" s="377"/>
      <c r="D207" s="377"/>
      <c r="E207" s="378"/>
      <c r="F207" s="378"/>
      <c r="G207" s="379"/>
      <c r="H207" s="253"/>
      <c r="I207" s="253"/>
      <c r="J207" s="253"/>
      <c r="K207" s="253"/>
      <c r="L207" s="25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  <c r="Z207" s="253"/>
      <c r="AA207" s="253"/>
    </row>
    <row r="208" spans="1:27" ht="11.25" customHeight="1" x14ac:dyDescent="0.25">
      <c r="A208" s="376"/>
      <c r="B208" s="253"/>
      <c r="C208" s="377"/>
      <c r="D208" s="377"/>
      <c r="E208" s="378"/>
      <c r="F208" s="378"/>
      <c r="G208" s="379"/>
      <c r="H208" s="253"/>
      <c r="I208" s="253"/>
      <c r="J208" s="253"/>
      <c r="K208" s="253"/>
      <c r="L208" s="25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  <c r="Z208" s="253"/>
      <c r="AA208" s="253"/>
    </row>
    <row r="209" spans="1:27" ht="11.25" customHeight="1" x14ac:dyDescent="0.25">
      <c r="A209" s="376"/>
      <c r="B209" s="253"/>
      <c r="C209" s="377"/>
      <c r="D209" s="377"/>
      <c r="E209" s="378"/>
      <c r="F209" s="378"/>
      <c r="G209" s="379"/>
      <c r="H209" s="253"/>
      <c r="I209" s="253"/>
      <c r="J209" s="253"/>
      <c r="K209" s="253"/>
      <c r="L209" s="25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  <c r="Z209" s="253"/>
      <c r="AA209" s="253"/>
    </row>
    <row r="210" spans="1:27" ht="11.25" customHeight="1" x14ac:dyDescent="0.25">
      <c r="A210" s="376"/>
      <c r="B210" s="253"/>
      <c r="C210" s="377"/>
      <c r="D210" s="377"/>
      <c r="E210" s="378"/>
      <c r="F210" s="378"/>
      <c r="G210" s="379"/>
      <c r="H210" s="253"/>
      <c r="I210" s="253"/>
      <c r="J210" s="253"/>
      <c r="K210" s="253"/>
      <c r="L210" s="253"/>
      <c r="M210" s="253"/>
      <c r="N210" s="253"/>
      <c r="O210" s="253"/>
      <c r="P210" s="253"/>
      <c r="Q210" s="253"/>
      <c r="R210" s="253"/>
      <c r="S210" s="253"/>
      <c r="T210" s="253"/>
      <c r="U210" s="253"/>
      <c r="V210" s="253"/>
      <c r="W210" s="253"/>
      <c r="X210" s="253"/>
      <c r="Y210" s="253"/>
      <c r="Z210" s="253"/>
      <c r="AA210" s="253"/>
    </row>
    <row r="211" spans="1:27" ht="11.25" customHeight="1" x14ac:dyDescent="0.25">
      <c r="A211" s="376"/>
      <c r="B211" s="253"/>
      <c r="C211" s="377"/>
      <c r="D211" s="377"/>
      <c r="E211" s="378"/>
      <c r="F211" s="378"/>
      <c r="G211" s="379"/>
      <c r="H211" s="253"/>
      <c r="I211" s="253"/>
      <c r="J211" s="253"/>
      <c r="K211" s="253"/>
      <c r="L211" s="253"/>
      <c r="M211" s="253"/>
      <c r="N211" s="253"/>
      <c r="O211" s="253"/>
      <c r="P211" s="253"/>
      <c r="Q211" s="253"/>
      <c r="R211" s="253"/>
      <c r="S211" s="253"/>
      <c r="T211" s="253"/>
      <c r="U211" s="253"/>
      <c r="V211" s="253"/>
      <c r="W211" s="253"/>
      <c r="X211" s="253"/>
      <c r="Y211" s="253"/>
      <c r="Z211" s="253"/>
      <c r="AA211" s="253"/>
    </row>
    <row r="212" spans="1:27" ht="11.25" customHeight="1" x14ac:dyDescent="0.25">
      <c r="A212" s="376"/>
      <c r="B212" s="253"/>
      <c r="C212" s="377"/>
      <c r="D212" s="377"/>
      <c r="E212" s="378"/>
      <c r="F212" s="378"/>
      <c r="G212" s="379"/>
      <c r="H212" s="253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  <c r="Z212" s="253"/>
      <c r="AA212" s="253"/>
    </row>
    <row r="213" spans="1:27" ht="11.25" customHeight="1" x14ac:dyDescent="0.25">
      <c r="A213" s="376"/>
      <c r="B213" s="253"/>
      <c r="C213" s="377"/>
      <c r="D213" s="377"/>
      <c r="E213" s="378"/>
      <c r="F213" s="378"/>
      <c r="G213" s="379"/>
      <c r="H213" s="253"/>
      <c r="I213" s="253"/>
      <c r="J213" s="253"/>
      <c r="K213" s="253"/>
      <c r="L213" s="25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  <c r="Z213" s="253"/>
      <c r="AA213" s="253"/>
    </row>
    <row r="214" spans="1:27" ht="11.25" customHeight="1" x14ac:dyDescent="0.25">
      <c r="A214" s="376"/>
      <c r="B214" s="253"/>
      <c r="C214" s="377"/>
      <c r="D214" s="377"/>
      <c r="E214" s="378"/>
      <c r="F214" s="378"/>
      <c r="G214" s="379"/>
      <c r="H214" s="253"/>
      <c r="I214" s="253"/>
      <c r="J214" s="253"/>
      <c r="K214" s="253"/>
      <c r="L214" s="25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  <c r="Z214" s="253"/>
      <c r="AA214" s="253"/>
    </row>
    <row r="215" spans="1:27" ht="11.25" customHeight="1" x14ac:dyDescent="0.25">
      <c r="A215" s="376"/>
      <c r="B215" s="253"/>
      <c r="C215" s="377"/>
      <c r="D215" s="377"/>
      <c r="E215" s="378"/>
      <c r="F215" s="378"/>
      <c r="G215" s="379"/>
      <c r="H215" s="253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  <c r="Z215" s="253"/>
      <c r="AA215" s="253"/>
    </row>
    <row r="216" spans="1:27" ht="11.25" customHeight="1" x14ac:dyDescent="0.25">
      <c r="A216" s="376"/>
      <c r="B216" s="253"/>
      <c r="C216" s="377"/>
      <c r="D216" s="377"/>
      <c r="E216" s="378"/>
      <c r="F216" s="378"/>
      <c r="G216" s="379"/>
      <c r="H216" s="253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  <c r="Z216" s="253"/>
      <c r="AA216" s="253"/>
    </row>
    <row r="217" spans="1:27" ht="11.25" customHeight="1" x14ac:dyDescent="0.25">
      <c r="A217" s="376"/>
      <c r="B217" s="253"/>
      <c r="C217" s="377"/>
      <c r="D217" s="377"/>
      <c r="E217" s="378"/>
      <c r="F217" s="378"/>
      <c r="G217" s="379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</row>
    <row r="218" spans="1:27" ht="11.25" customHeight="1" x14ac:dyDescent="0.25">
      <c r="A218" s="376"/>
      <c r="B218" s="253"/>
      <c r="C218" s="377"/>
      <c r="D218" s="377"/>
      <c r="E218" s="378"/>
      <c r="F218" s="378"/>
      <c r="G218" s="379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</row>
    <row r="219" spans="1:27" ht="11.25" customHeight="1" x14ac:dyDescent="0.25">
      <c r="A219" s="376"/>
      <c r="B219" s="253"/>
      <c r="C219" s="377"/>
      <c r="D219" s="377"/>
      <c r="E219" s="378"/>
      <c r="F219" s="378"/>
      <c r="G219" s="379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  <c r="AA219" s="253"/>
    </row>
    <row r="220" spans="1:27" ht="11.25" customHeight="1" x14ac:dyDescent="0.25">
      <c r="A220" s="376"/>
      <c r="B220" s="253"/>
      <c r="C220" s="377"/>
      <c r="D220" s="377"/>
      <c r="E220" s="378"/>
      <c r="F220" s="378"/>
      <c r="G220" s="379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  <c r="AA220" s="253"/>
    </row>
    <row r="221" spans="1:27" ht="11.25" customHeight="1" x14ac:dyDescent="0.25">
      <c r="A221" s="376"/>
      <c r="B221" s="253"/>
      <c r="C221" s="377"/>
      <c r="D221" s="377"/>
      <c r="E221" s="378"/>
      <c r="F221" s="378"/>
      <c r="G221" s="379"/>
      <c r="H221" s="253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  <c r="AA221" s="253"/>
    </row>
    <row r="222" spans="1:27" ht="11.25" customHeight="1" x14ac:dyDescent="0.25">
      <c r="A222" s="376"/>
      <c r="B222" s="253"/>
      <c r="C222" s="377"/>
      <c r="D222" s="377"/>
      <c r="E222" s="378"/>
      <c r="F222" s="378"/>
      <c r="G222" s="379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</row>
    <row r="223" spans="1:27" ht="11.25" customHeight="1" x14ac:dyDescent="0.25">
      <c r="A223" s="376"/>
      <c r="B223" s="253"/>
      <c r="C223" s="377"/>
      <c r="D223" s="377"/>
      <c r="E223" s="378"/>
      <c r="F223" s="378"/>
      <c r="G223" s="379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  <c r="AA223" s="253"/>
    </row>
    <row r="224" spans="1:27" ht="11.25" customHeight="1" x14ac:dyDescent="0.25">
      <c r="A224" s="376"/>
      <c r="B224" s="253"/>
      <c r="C224" s="377"/>
      <c r="D224" s="377"/>
      <c r="E224" s="378"/>
      <c r="F224" s="378"/>
      <c r="G224" s="379"/>
      <c r="H224" s="253"/>
      <c r="I224" s="253"/>
      <c r="J224" s="253"/>
      <c r="K224" s="253"/>
      <c r="L224" s="253"/>
      <c r="M224" s="253"/>
      <c r="N224" s="253"/>
      <c r="O224" s="253"/>
      <c r="P224" s="253"/>
      <c r="Q224" s="253"/>
      <c r="R224" s="253"/>
      <c r="S224" s="253"/>
      <c r="T224" s="253"/>
      <c r="U224" s="253"/>
      <c r="V224" s="253"/>
      <c r="W224" s="253"/>
      <c r="X224" s="253"/>
      <c r="Y224" s="253"/>
      <c r="Z224" s="253"/>
      <c r="AA224" s="253"/>
    </row>
    <row r="225" spans="1:27" ht="11.25" customHeight="1" x14ac:dyDescent="0.25">
      <c r="A225" s="376"/>
      <c r="B225" s="253"/>
      <c r="C225" s="377"/>
      <c r="D225" s="377"/>
      <c r="E225" s="378"/>
      <c r="F225" s="378"/>
      <c r="G225" s="379"/>
      <c r="H225" s="253"/>
      <c r="I225" s="253"/>
      <c r="J225" s="253"/>
      <c r="K225" s="253"/>
      <c r="L225" s="253"/>
      <c r="M225" s="253"/>
      <c r="N225" s="253"/>
      <c r="O225" s="253"/>
      <c r="P225" s="253"/>
      <c r="Q225" s="253"/>
      <c r="R225" s="253"/>
      <c r="S225" s="253"/>
      <c r="T225" s="253"/>
      <c r="U225" s="253"/>
      <c r="V225" s="253"/>
      <c r="W225" s="253"/>
      <c r="X225" s="253"/>
      <c r="Y225" s="253"/>
      <c r="Z225" s="253"/>
      <c r="AA225" s="253"/>
    </row>
    <row r="226" spans="1:27" ht="11.25" customHeight="1" x14ac:dyDescent="0.25">
      <c r="A226" s="376"/>
      <c r="B226" s="253"/>
      <c r="C226" s="377"/>
      <c r="D226" s="377"/>
      <c r="E226" s="378"/>
      <c r="F226" s="378"/>
      <c r="G226" s="379"/>
      <c r="H226" s="253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  <c r="Z226" s="253"/>
      <c r="AA226" s="253"/>
    </row>
    <row r="227" spans="1:27" ht="11.25" customHeight="1" x14ac:dyDescent="0.25">
      <c r="A227" s="376"/>
      <c r="B227" s="253"/>
      <c r="C227" s="377"/>
      <c r="D227" s="377"/>
      <c r="E227" s="378"/>
      <c r="F227" s="378"/>
      <c r="G227" s="379"/>
      <c r="H227" s="253"/>
      <c r="I227" s="253"/>
      <c r="J227" s="253"/>
      <c r="K227" s="253"/>
      <c r="L227" s="25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  <c r="Z227" s="253"/>
      <c r="AA227" s="253"/>
    </row>
    <row r="228" spans="1:27" ht="11.25" customHeight="1" x14ac:dyDescent="0.25">
      <c r="A228" s="376"/>
      <c r="B228" s="253"/>
      <c r="C228" s="377"/>
      <c r="D228" s="377"/>
      <c r="E228" s="378"/>
      <c r="F228" s="378"/>
      <c r="G228" s="379"/>
      <c r="H228" s="253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  <c r="Z228" s="253"/>
      <c r="AA228" s="253"/>
    </row>
    <row r="229" spans="1:27" ht="11.25" customHeight="1" x14ac:dyDescent="0.25">
      <c r="A229" s="376"/>
      <c r="B229" s="253"/>
      <c r="C229" s="377"/>
      <c r="D229" s="377"/>
      <c r="E229" s="378"/>
      <c r="F229" s="378"/>
      <c r="G229" s="379"/>
      <c r="H229" s="253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  <c r="AA229" s="253"/>
    </row>
    <row r="230" spans="1:27" ht="11.25" customHeight="1" x14ac:dyDescent="0.25">
      <c r="A230" s="376"/>
      <c r="B230" s="253"/>
      <c r="C230" s="377"/>
      <c r="D230" s="377"/>
      <c r="E230" s="378"/>
      <c r="F230" s="378"/>
      <c r="G230" s="379"/>
      <c r="H230" s="253"/>
      <c r="I230" s="253"/>
      <c r="J230" s="253"/>
      <c r="K230" s="253"/>
      <c r="L230" s="253"/>
      <c r="M230" s="253"/>
      <c r="N230" s="253"/>
      <c r="O230" s="253"/>
      <c r="P230" s="253"/>
      <c r="Q230" s="253"/>
      <c r="R230" s="253"/>
      <c r="S230" s="253"/>
      <c r="T230" s="253"/>
      <c r="U230" s="253"/>
      <c r="V230" s="253"/>
      <c r="W230" s="253"/>
      <c r="X230" s="253"/>
      <c r="Y230" s="253"/>
      <c r="Z230" s="253"/>
      <c r="AA230" s="253"/>
    </row>
    <row r="231" spans="1:27" ht="11.25" customHeight="1" x14ac:dyDescent="0.25">
      <c r="A231" s="376"/>
      <c r="B231" s="253"/>
      <c r="C231" s="377"/>
      <c r="D231" s="377"/>
      <c r="E231" s="378"/>
      <c r="F231" s="378"/>
      <c r="G231" s="379"/>
      <c r="H231" s="253"/>
      <c r="I231" s="253"/>
      <c r="J231" s="253"/>
      <c r="K231" s="253"/>
      <c r="L231" s="253"/>
      <c r="M231" s="253"/>
      <c r="N231" s="253"/>
      <c r="O231" s="253"/>
      <c r="P231" s="253"/>
      <c r="Q231" s="253"/>
      <c r="R231" s="253"/>
      <c r="S231" s="253"/>
      <c r="T231" s="253"/>
      <c r="U231" s="253"/>
      <c r="V231" s="253"/>
      <c r="W231" s="253"/>
      <c r="X231" s="253"/>
      <c r="Y231" s="253"/>
      <c r="Z231" s="253"/>
      <c r="AA231" s="253"/>
    </row>
    <row r="232" spans="1:27" ht="11.25" customHeight="1" x14ac:dyDescent="0.25">
      <c r="A232" s="376"/>
      <c r="B232" s="253"/>
      <c r="C232" s="377"/>
      <c r="D232" s="377"/>
      <c r="E232" s="378"/>
      <c r="F232" s="378"/>
      <c r="G232" s="379"/>
      <c r="H232" s="253"/>
      <c r="I232" s="253"/>
      <c r="J232" s="253"/>
      <c r="K232" s="253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  <c r="Z232" s="253"/>
      <c r="AA232" s="253"/>
    </row>
    <row r="233" spans="1:27" ht="11.25" customHeight="1" x14ac:dyDescent="0.25">
      <c r="A233" s="376"/>
      <c r="B233" s="253"/>
      <c r="C233" s="377"/>
      <c r="D233" s="377"/>
      <c r="E233" s="378"/>
      <c r="F233" s="378"/>
      <c r="G233" s="379"/>
      <c r="H233" s="253"/>
      <c r="I233" s="253"/>
      <c r="J233" s="253"/>
      <c r="K233" s="253"/>
      <c r="L233" s="253"/>
      <c r="M233" s="253"/>
      <c r="N233" s="253"/>
      <c r="O233" s="253"/>
      <c r="P233" s="253"/>
      <c r="Q233" s="253"/>
      <c r="R233" s="253"/>
      <c r="S233" s="253"/>
      <c r="T233" s="253"/>
      <c r="U233" s="253"/>
      <c r="V233" s="253"/>
      <c r="W233" s="253"/>
      <c r="X233" s="253"/>
      <c r="Y233" s="253"/>
      <c r="Z233" s="253"/>
      <c r="AA233" s="253"/>
    </row>
    <row r="234" spans="1:27" ht="11.25" customHeight="1" x14ac:dyDescent="0.25">
      <c r="A234" s="376"/>
      <c r="B234" s="253"/>
      <c r="C234" s="377"/>
      <c r="D234" s="377"/>
      <c r="E234" s="378"/>
      <c r="F234" s="378"/>
      <c r="G234" s="379"/>
      <c r="H234" s="253"/>
      <c r="I234" s="253"/>
      <c r="J234" s="253"/>
      <c r="K234" s="253"/>
      <c r="L234" s="253"/>
      <c r="M234" s="253"/>
      <c r="N234" s="253"/>
      <c r="O234" s="253"/>
      <c r="P234" s="253"/>
      <c r="Q234" s="253"/>
      <c r="R234" s="253"/>
      <c r="S234" s="253"/>
      <c r="T234" s="253"/>
      <c r="U234" s="253"/>
      <c r="V234" s="253"/>
      <c r="W234" s="253"/>
      <c r="X234" s="253"/>
      <c r="Y234" s="253"/>
      <c r="Z234" s="253"/>
      <c r="AA234" s="253"/>
    </row>
    <row r="235" spans="1:27" ht="11.25" customHeight="1" x14ac:dyDescent="0.25">
      <c r="A235" s="376"/>
      <c r="B235" s="253"/>
      <c r="C235" s="377"/>
      <c r="D235" s="377"/>
      <c r="E235" s="378"/>
      <c r="F235" s="378"/>
      <c r="G235" s="379"/>
      <c r="H235" s="253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53"/>
    </row>
    <row r="236" spans="1:27" ht="11.25" customHeight="1" x14ac:dyDescent="0.25">
      <c r="A236" s="376"/>
      <c r="B236" s="253"/>
      <c r="C236" s="377"/>
      <c r="D236" s="377"/>
      <c r="E236" s="378"/>
      <c r="F236" s="378"/>
      <c r="G236" s="379"/>
      <c r="H236" s="253"/>
      <c r="I236" s="253"/>
      <c r="J236" s="253"/>
      <c r="K236" s="253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  <c r="AA236" s="253"/>
    </row>
    <row r="237" spans="1:27" ht="11.25" customHeight="1" x14ac:dyDescent="0.25">
      <c r="A237" s="376"/>
      <c r="B237" s="253"/>
      <c r="C237" s="377"/>
      <c r="D237" s="377"/>
      <c r="E237" s="378"/>
      <c r="F237" s="378"/>
      <c r="G237" s="379"/>
      <c r="H237" s="253"/>
      <c r="I237" s="253"/>
      <c r="J237" s="253"/>
      <c r="K237" s="253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  <c r="AA237" s="253"/>
    </row>
    <row r="238" spans="1:27" ht="11.25" customHeight="1" x14ac:dyDescent="0.25">
      <c r="A238" s="376"/>
      <c r="B238" s="253"/>
      <c r="C238" s="377"/>
      <c r="D238" s="377"/>
      <c r="E238" s="378"/>
      <c r="F238" s="378"/>
      <c r="G238" s="379"/>
      <c r="H238" s="253"/>
      <c r="I238" s="253"/>
      <c r="J238" s="253"/>
      <c r="K238" s="253"/>
      <c r="L238" s="253"/>
      <c r="M238" s="253"/>
      <c r="N238" s="253"/>
      <c r="O238" s="253"/>
      <c r="P238" s="253"/>
      <c r="Q238" s="253"/>
      <c r="R238" s="253"/>
      <c r="S238" s="253"/>
      <c r="T238" s="253"/>
      <c r="U238" s="253"/>
      <c r="V238" s="253"/>
      <c r="W238" s="253"/>
      <c r="X238" s="253"/>
      <c r="Y238" s="253"/>
      <c r="Z238" s="253"/>
      <c r="AA238" s="253"/>
    </row>
    <row r="239" spans="1:27" ht="11.25" customHeight="1" x14ac:dyDescent="0.25">
      <c r="A239" s="376"/>
      <c r="B239" s="253"/>
      <c r="C239" s="377"/>
      <c r="D239" s="377"/>
      <c r="E239" s="378"/>
      <c r="F239" s="378"/>
      <c r="G239" s="379"/>
      <c r="H239" s="253"/>
      <c r="I239" s="253"/>
      <c r="J239" s="253"/>
      <c r="K239" s="253"/>
      <c r="L239" s="253"/>
      <c r="M239" s="253"/>
      <c r="N239" s="253"/>
      <c r="O239" s="253"/>
      <c r="P239" s="253"/>
      <c r="Q239" s="253"/>
      <c r="R239" s="253"/>
      <c r="S239" s="253"/>
      <c r="T239" s="253"/>
      <c r="U239" s="253"/>
      <c r="V239" s="253"/>
      <c r="W239" s="253"/>
      <c r="X239" s="253"/>
      <c r="Y239" s="253"/>
      <c r="Z239" s="253"/>
      <c r="AA239" s="253"/>
    </row>
    <row r="240" spans="1:27" ht="11.25" customHeight="1" x14ac:dyDescent="0.25">
      <c r="A240" s="376"/>
      <c r="B240" s="253"/>
      <c r="C240" s="377"/>
      <c r="D240" s="377"/>
      <c r="E240" s="378"/>
      <c r="F240" s="378"/>
      <c r="G240" s="379"/>
      <c r="H240" s="253"/>
      <c r="I240" s="253"/>
      <c r="J240" s="253"/>
      <c r="K240" s="253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  <c r="AA240" s="253"/>
    </row>
    <row r="241" spans="1:27" ht="11.25" customHeight="1" x14ac:dyDescent="0.25">
      <c r="A241" s="376"/>
      <c r="B241" s="253"/>
      <c r="C241" s="377"/>
      <c r="D241" s="377"/>
      <c r="E241" s="378"/>
      <c r="F241" s="378"/>
      <c r="G241" s="379"/>
      <c r="H241" s="253"/>
      <c r="I241" s="253"/>
      <c r="J241" s="253"/>
      <c r="K241" s="253"/>
      <c r="L241" s="25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Y241" s="253"/>
      <c r="Z241" s="253"/>
      <c r="AA241" s="253"/>
    </row>
    <row r="242" spans="1:27" ht="11.25" customHeight="1" x14ac:dyDescent="0.25">
      <c r="A242" s="376"/>
      <c r="B242" s="253"/>
      <c r="C242" s="377"/>
      <c r="D242" s="377"/>
      <c r="E242" s="378"/>
      <c r="F242" s="378"/>
      <c r="G242" s="379"/>
      <c r="H242" s="253"/>
      <c r="I242" s="253"/>
      <c r="J242" s="253"/>
      <c r="K242" s="253"/>
      <c r="L242" s="25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3"/>
      <c r="Y242" s="253"/>
      <c r="Z242" s="253"/>
      <c r="AA242" s="253"/>
    </row>
    <row r="243" spans="1:27" ht="11.25" customHeight="1" x14ac:dyDescent="0.25">
      <c r="A243" s="376"/>
      <c r="B243" s="253"/>
      <c r="C243" s="377"/>
      <c r="D243" s="377"/>
      <c r="E243" s="378"/>
      <c r="F243" s="378"/>
      <c r="G243" s="379"/>
      <c r="H243" s="253"/>
      <c r="I243" s="253"/>
      <c r="J243" s="253"/>
      <c r="K243" s="253"/>
      <c r="L243" s="253"/>
      <c r="M243" s="253"/>
      <c r="N243" s="253"/>
      <c r="O243" s="253"/>
      <c r="P243" s="253"/>
      <c r="Q243" s="253"/>
      <c r="R243" s="253"/>
      <c r="S243" s="253"/>
      <c r="T243" s="253"/>
      <c r="U243" s="253"/>
      <c r="V243" s="253"/>
      <c r="W243" s="253"/>
      <c r="X243" s="253"/>
      <c r="Y243" s="253"/>
      <c r="Z243" s="253"/>
      <c r="AA243" s="253"/>
    </row>
    <row r="244" spans="1:27" ht="11.25" customHeight="1" x14ac:dyDescent="0.25">
      <c r="A244" s="376"/>
      <c r="B244" s="253"/>
      <c r="C244" s="377"/>
      <c r="D244" s="377"/>
      <c r="E244" s="378"/>
      <c r="F244" s="378"/>
      <c r="G244" s="379"/>
      <c r="H244" s="253"/>
      <c r="I244" s="253"/>
      <c r="J244" s="253"/>
      <c r="K244" s="253"/>
      <c r="L244" s="25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3"/>
      <c r="Y244" s="253"/>
      <c r="Z244" s="253"/>
      <c r="AA244" s="253"/>
    </row>
    <row r="245" spans="1:27" ht="11.25" customHeight="1" x14ac:dyDescent="0.25">
      <c r="A245" s="376"/>
      <c r="B245" s="253"/>
      <c r="C245" s="377"/>
      <c r="D245" s="377"/>
      <c r="E245" s="378"/>
      <c r="F245" s="378"/>
      <c r="G245" s="379"/>
      <c r="H245" s="253"/>
      <c r="I245" s="253"/>
      <c r="J245" s="253"/>
      <c r="K245" s="253"/>
      <c r="L245" s="253"/>
      <c r="M245" s="253"/>
      <c r="N245" s="253"/>
      <c r="O245" s="253"/>
      <c r="P245" s="253"/>
      <c r="Q245" s="253"/>
      <c r="R245" s="253"/>
      <c r="S245" s="253"/>
      <c r="T245" s="253"/>
      <c r="U245" s="253"/>
      <c r="V245" s="253"/>
      <c r="W245" s="253"/>
      <c r="X245" s="253"/>
      <c r="Y245" s="253"/>
      <c r="Z245" s="253"/>
      <c r="AA245" s="253"/>
    </row>
    <row r="246" spans="1:27" ht="11.25" customHeight="1" x14ac:dyDescent="0.25">
      <c r="A246" s="376"/>
      <c r="B246" s="253"/>
      <c r="C246" s="377"/>
      <c r="D246" s="377"/>
      <c r="E246" s="378"/>
      <c r="F246" s="378"/>
      <c r="G246" s="379"/>
      <c r="H246" s="253"/>
      <c r="I246" s="253"/>
      <c r="J246" s="253"/>
      <c r="K246" s="253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  <c r="AA246" s="253"/>
    </row>
    <row r="247" spans="1:27" ht="11.25" customHeight="1" x14ac:dyDescent="0.25">
      <c r="A247" s="376"/>
      <c r="B247" s="253"/>
      <c r="C247" s="377"/>
      <c r="D247" s="377"/>
      <c r="E247" s="378"/>
      <c r="F247" s="378"/>
      <c r="G247" s="379"/>
      <c r="H247" s="253"/>
      <c r="I247" s="253"/>
      <c r="J247" s="253"/>
      <c r="K247" s="253"/>
      <c r="L247" s="253"/>
      <c r="M247" s="253"/>
      <c r="N247" s="253"/>
      <c r="O247" s="253"/>
      <c r="P247" s="253"/>
      <c r="Q247" s="253"/>
      <c r="R247" s="253"/>
      <c r="S247" s="253"/>
      <c r="T247" s="253"/>
      <c r="U247" s="253"/>
      <c r="V247" s="253"/>
      <c r="W247" s="253"/>
      <c r="X247" s="253"/>
      <c r="Y247" s="253"/>
      <c r="Z247" s="253"/>
      <c r="AA247" s="253"/>
    </row>
    <row r="248" spans="1:27" ht="11.25" customHeight="1" x14ac:dyDescent="0.25">
      <c r="A248" s="376"/>
      <c r="B248" s="253"/>
      <c r="C248" s="377"/>
      <c r="D248" s="377"/>
      <c r="E248" s="378"/>
      <c r="F248" s="378"/>
      <c r="G248" s="379"/>
      <c r="H248" s="253"/>
      <c r="I248" s="253"/>
      <c r="J248" s="253"/>
      <c r="K248" s="253"/>
      <c r="L248" s="253"/>
      <c r="M248" s="253"/>
      <c r="N248" s="253"/>
      <c r="O248" s="253"/>
      <c r="P248" s="253"/>
      <c r="Q248" s="253"/>
      <c r="R248" s="253"/>
      <c r="S248" s="253"/>
      <c r="T248" s="253"/>
      <c r="U248" s="253"/>
      <c r="V248" s="253"/>
      <c r="W248" s="253"/>
      <c r="X248" s="253"/>
      <c r="Y248" s="253"/>
      <c r="Z248" s="253"/>
      <c r="AA248" s="253"/>
    </row>
    <row r="249" spans="1:27" ht="11.25" customHeight="1" x14ac:dyDescent="0.25">
      <c r="A249" s="376"/>
      <c r="B249" s="253"/>
      <c r="C249" s="377"/>
      <c r="D249" s="377"/>
      <c r="E249" s="378"/>
      <c r="F249" s="378"/>
      <c r="G249" s="379"/>
      <c r="H249" s="253"/>
      <c r="I249" s="253"/>
      <c r="J249" s="253"/>
      <c r="K249" s="253"/>
      <c r="L249" s="253"/>
      <c r="M249" s="253"/>
      <c r="N249" s="253"/>
      <c r="O249" s="253"/>
      <c r="P249" s="253"/>
      <c r="Q249" s="253"/>
      <c r="R249" s="253"/>
      <c r="S249" s="253"/>
      <c r="T249" s="253"/>
      <c r="U249" s="253"/>
      <c r="V249" s="253"/>
      <c r="W249" s="253"/>
      <c r="X249" s="253"/>
      <c r="Y249" s="253"/>
      <c r="Z249" s="253"/>
      <c r="AA249" s="253"/>
    </row>
    <row r="250" spans="1:27" ht="11.25" customHeight="1" x14ac:dyDescent="0.25">
      <c r="A250" s="376"/>
      <c r="B250" s="253"/>
      <c r="C250" s="377"/>
      <c r="D250" s="377"/>
      <c r="E250" s="378"/>
      <c r="F250" s="378"/>
      <c r="G250" s="379"/>
      <c r="H250" s="253"/>
      <c r="I250" s="253"/>
      <c r="J250" s="253"/>
      <c r="K250" s="253"/>
      <c r="L250" s="253"/>
      <c r="M250" s="253"/>
      <c r="N250" s="253"/>
      <c r="O250" s="253"/>
      <c r="P250" s="253"/>
      <c r="Q250" s="253"/>
      <c r="R250" s="253"/>
      <c r="S250" s="253"/>
      <c r="T250" s="253"/>
      <c r="U250" s="253"/>
      <c r="V250" s="253"/>
      <c r="W250" s="253"/>
      <c r="X250" s="253"/>
      <c r="Y250" s="253"/>
      <c r="Z250" s="253"/>
      <c r="AA250" s="253"/>
    </row>
    <row r="251" spans="1:27" ht="11.25" customHeight="1" x14ac:dyDescent="0.25">
      <c r="A251" s="376"/>
      <c r="B251" s="253"/>
      <c r="C251" s="377"/>
      <c r="D251" s="377"/>
      <c r="E251" s="378"/>
      <c r="F251" s="378"/>
      <c r="G251" s="379"/>
      <c r="H251" s="253"/>
      <c r="I251" s="253"/>
      <c r="J251" s="253"/>
      <c r="K251" s="253"/>
      <c r="L251" s="253"/>
      <c r="M251" s="253"/>
      <c r="N251" s="253"/>
      <c r="O251" s="253"/>
      <c r="P251" s="253"/>
      <c r="Q251" s="253"/>
      <c r="R251" s="253"/>
      <c r="S251" s="253"/>
      <c r="T251" s="253"/>
      <c r="U251" s="253"/>
      <c r="V251" s="253"/>
      <c r="W251" s="253"/>
      <c r="X251" s="253"/>
      <c r="Y251" s="253"/>
      <c r="Z251" s="253"/>
      <c r="AA251" s="253"/>
    </row>
    <row r="252" spans="1:27" ht="11.25" customHeight="1" x14ac:dyDescent="0.25">
      <c r="A252" s="376"/>
      <c r="B252" s="253"/>
      <c r="C252" s="377"/>
      <c r="D252" s="377"/>
      <c r="E252" s="378"/>
      <c r="F252" s="378"/>
      <c r="G252" s="379"/>
      <c r="H252" s="253"/>
      <c r="I252" s="253"/>
      <c r="J252" s="253"/>
      <c r="K252" s="253"/>
      <c r="L252" s="253"/>
      <c r="M252" s="253"/>
      <c r="N252" s="253"/>
      <c r="O252" s="253"/>
      <c r="P252" s="253"/>
      <c r="Q252" s="253"/>
      <c r="R252" s="253"/>
      <c r="S252" s="253"/>
      <c r="T252" s="253"/>
      <c r="U252" s="253"/>
      <c r="V252" s="253"/>
      <c r="W252" s="253"/>
      <c r="X252" s="253"/>
      <c r="Y252" s="253"/>
      <c r="Z252" s="253"/>
      <c r="AA252" s="253"/>
    </row>
    <row r="253" spans="1:27" ht="11.25" customHeight="1" x14ac:dyDescent="0.25">
      <c r="A253" s="376"/>
      <c r="B253" s="253"/>
      <c r="C253" s="377"/>
      <c r="D253" s="377"/>
      <c r="E253" s="378"/>
      <c r="F253" s="378"/>
      <c r="G253" s="379"/>
      <c r="H253" s="253"/>
      <c r="I253" s="253"/>
      <c r="J253" s="253"/>
      <c r="K253" s="253"/>
      <c r="L253" s="253"/>
      <c r="M253" s="253"/>
      <c r="N253" s="253"/>
      <c r="O253" s="253"/>
      <c r="P253" s="253"/>
      <c r="Q253" s="253"/>
      <c r="R253" s="253"/>
      <c r="S253" s="253"/>
      <c r="T253" s="253"/>
      <c r="U253" s="253"/>
      <c r="V253" s="253"/>
      <c r="W253" s="253"/>
      <c r="X253" s="253"/>
      <c r="Y253" s="253"/>
      <c r="Z253" s="253"/>
      <c r="AA253" s="253"/>
    </row>
    <row r="254" spans="1:27" ht="11.25" customHeight="1" x14ac:dyDescent="0.25">
      <c r="A254" s="376"/>
      <c r="B254" s="253"/>
      <c r="C254" s="377"/>
      <c r="D254" s="377"/>
      <c r="E254" s="378"/>
      <c r="F254" s="378"/>
      <c r="G254" s="379"/>
      <c r="H254" s="253"/>
      <c r="I254" s="253"/>
      <c r="J254" s="253"/>
      <c r="K254" s="253"/>
      <c r="L254" s="253"/>
      <c r="M254" s="253"/>
      <c r="N254" s="253"/>
      <c r="O254" s="253"/>
      <c r="P254" s="253"/>
      <c r="Q254" s="253"/>
      <c r="R254" s="253"/>
      <c r="S254" s="253"/>
      <c r="T254" s="253"/>
      <c r="U254" s="253"/>
      <c r="V254" s="253"/>
      <c r="W254" s="253"/>
      <c r="X254" s="253"/>
      <c r="Y254" s="253"/>
      <c r="Z254" s="253"/>
      <c r="AA254" s="253"/>
    </row>
    <row r="255" spans="1:27" ht="11.25" customHeight="1" x14ac:dyDescent="0.25">
      <c r="A255" s="376"/>
      <c r="B255" s="253"/>
      <c r="C255" s="377"/>
      <c r="D255" s="377"/>
      <c r="E255" s="378"/>
      <c r="F255" s="378"/>
      <c r="G255" s="379"/>
      <c r="H255" s="253"/>
      <c r="I255" s="253"/>
      <c r="J255" s="253"/>
      <c r="K255" s="253"/>
      <c r="L255" s="253"/>
      <c r="M255" s="253"/>
      <c r="N255" s="253"/>
      <c r="O255" s="253"/>
      <c r="P255" s="253"/>
      <c r="Q255" s="253"/>
      <c r="R255" s="253"/>
      <c r="S255" s="253"/>
      <c r="T255" s="253"/>
      <c r="U255" s="253"/>
      <c r="V255" s="253"/>
      <c r="W255" s="253"/>
      <c r="X255" s="253"/>
      <c r="Y255" s="253"/>
      <c r="Z255" s="253"/>
      <c r="AA255" s="253"/>
    </row>
    <row r="256" spans="1:27" ht="11.25" customHeight="1" x14ac:dyDescent="0.25">
      <c r="A256" s="376"/>
      <c r="B256" s="253"/>
      <c r="C256" s="377"/>
      <c r="D256" s="377"/>
      <c r="E256" s="378"/>
      <c r="F256" s="378"/>
      <c r="G256" s="379"/>
      <c r="H256" s="253"/>
      <c r="I256" s="253"/>
      <c r="J256" s="253"/>
      <c r="K256" s="253"/>
      <c r="L256" s="253"/>
      <c r="M256" s="253"/>
      <c r="N256" s="253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53"/>
      <c r="Z256" s="253"/>
      <c r="AA256" s="253"/>
    </row>
    <row r="257" spans="1:27" ht="11.25" customHeight="1" x14ac:dyDescent="0.25">
      <c r="A257" s="376"/>
      <c r="B257" s="253"/>
      <c r="C257" s="377"/>
      <c r="D257" s="377"/>
      <c r="E257" s="378"/>
      <c r="F257" s="378"/>
      <c r="G257" s="379"/>
      <c r="H257" s="253"/>
      <c r="I257" s="253"/>
      <c r="J257" s="253"/>
      <c r="K257" s="253"/>
      <c r="L257" s="253"/>
      <c r="M257" s="253"/>
      <c r="N257" s="253"/>
      <c r="O257" s="253"/>
      <c r="P257" s="253"/>
      <c r="Q257" s="253"/>
      <c r="R257" s="253"/>
      <c r="S257" s="253"/>
      <c r="T257" s="253"/>
      <c r="U257" s="253"/>
      <c r="V257" s="253"/>
      <c r="W257" s="253"/>
      <c r="X257" s="253"/>
      <c r="Y257" s="253"/>
      <c r="Z257" s="253"/>
      <c r="AA257" s="253"/>
    </row>
    <row r="258" spans="1:27" ht="11.25" customHeight="1" x14ac:dyDescent="0.25">
      <c r="A258" s="376"/>
      <c r="B258" s="253"/>
      <c r="C258" s="377"/>
      <c r="D258" s="377"/>
      <c r="E258" s="378"/>
      <c r="F258" s="378"/>
      <c r="G258" s="379"/>
      <c r="H258" s="253"/>
      <c r="I258" s="253"/>
      <c r="J258" s="253"/>
      <c r="K258" s="253"/>
      <c r="L258" s="253"/>
      <c r="M258" s="253"/>
      <c r="N258" s="253"/>
      <c r="O258" s="253"/>
      <c r="P258" s="253"/>
      <c r="Q258" s="253"/>
      <c r="R258" s="253"/>
      <c r="S258" s="253"/>
      <c r="T258" s="253"/>
      <c r="U258" s="253"/>
      <c r="V258" s="253"/>
      <c r="W258" s="253"/>
      <c r="X258" s="253"/>
      <c r="Y258" s="253"/>
      <c r="Z258" s="253"/>
      <c r="AA258" s="253"/>
    </row>
    <row r="259" spans="1:27" ht="11.25" customHeight="1" x14ac:dyDescent="0.25">
      <c r="A259" s="376"/>
      <c r="B259" s="253"/>
      <c r="C259" s="377"/>
      <c r="D259" s="377"/>
      <c r="E259" s="378"/>
      <c r="F259" s="378"/>
      <c r="G259" s="379"/>
      <c r="H259" s="253"/>
      <c r="I259" s="253"/>
      <c r="J259" s="253"/>
      <c r="K259" s="253"/>
      <c r="L259" s="253"/>
      <c r="M259" s="253"/>
      <c r="N259" s="253"/>
      <c r="O259" s="253"/>
      <c r="P259" s="253"/>
      <c r="Q259" s="253"/>
      <c r="R259" s="253"/>
      <c r="S259" s="253"/>
      <c r="T259" s="253"/>
      <c r="U259" s="253"/>
      <c r="V259" s="253"/>
      <c r="W259" s="253"/>
      <c r="X259" s="253"/>
      <c r="Y259" s="253"/>
      <c r="Z259" s="253"/>
      <c r="AA259" s="253"/>
    </row>
    <row r="260" spans="1:27" ht="11.25" customHeight="1" x14ac:dyDescent="0.25">
      <c r="A260" s="376"/>
      <c r="B260" s="253"/>
      <c r="C260" s="377"/>
      <c r="D260" s="377"/>
      <c r="E260" s="378"/>
      <c r="F260" s="378"/>
      <c r="G260" s="379"/>
      <c r="H260" s="253"/>
      <c r="I260" s="253"/>
      <c r="J260" s="253"/>
      <c r="K260" s="253"/>
      <c r="L260" s="253"/>
      <c r="M260" s="253"/>
      <c r="N260" s="253"/>
      <c r="O260" s="253"/>
      <c r="P260" s="253"/>
      <c r="Q260" s="253"/>
      <c r="R260" s="253"/>
      <c r="S260" s="253"/>
      <c r="T260" s="253"/>
      <c r="U260" s="253"/>
      <c r="V260" s="253"/>
      <c r="W260" s="253"/>
      <c r="X260" s="253"/>
      <c r="Y260" s="253"/>
      <c r="Z260" s="253"/>
      <c r="AA260" s="253"/>
    </row>
    <row r="261" spans="1:27" ht="11.25" customHeight="1" x14ac:dyDescent="0.25">
      <c r="A261" s="376"/>
      <c r="B261" s="253"/>
      <c r="C261" s="377"/>
      <c r="D261" s="377"/>
      <c r="E261" s="378"/>
      <c r="F261" s="378"/>
      <c r="G261" s="379"/>
      <c r="H261" s="253"/>
      <c r="I261" s="253"/>
      <c r="J261" s="253"/>
      <c r="K261" s="253"/>
      <c r="L261" s="253"/>
      <c r="M261" s="253"/>
      <c r="N261" s="253"/>
      <c r="O261" s="253"/>
      <c r="P261" s="253"/>
      <c r="Q261" s="253"/>
      <c r="R261" s="253"/>
      <c r="S261" s="253"/>
      <c r="T261" s="253"/>
      <c r="U261" s="253"/>
      <c r="V261" s="253"/>
      <c r="W261" s="253"/>
      <c r="X261" s="253"/>
      <c r="Y261" s="253"/>
      <c r="Z261" s="253"/>
      <c r="AA261" s="253"/>
    </row>
    <row r="262" spans="1:27" ht="11.25" customHeight="1" x14ac:dyDescent="0.25">
      <c r="A262" s="376"/>
      <c r="B262" s="253"/>
      <c r="C262" s="377"/>
      <c r="D262" s="377"/>
      <c r="E262" s="378"/>
      <c r="F262" s="378"/>
      <c r="G262" s="379"/>
      <c r="H262" s="253"/>
      <c r="I262" s="253"/>
      <c r="J262" s="253"/>
      <c r="K262" s="253"/>
      <c r="L262" s="253"/>
      <c r="M262" s="253"/>
      <c r="N262" s="253"/>
      <c r="O262" s="253"/>
      <c r="P262" s="253"/>
      <c r="Q262" s="253"/>
      <c r="R262" s="253"/>
      <c r="S262" s="253"/>
      <c r="T262" s="253"/>
      <c r="U262" s="253"/>
      <c r="V262" s="253"/>
      <c r="W262" s="253"/>
      <c r="X262" s="253"/>
      <c r="Y262" s="253"/>
      <c r="Z262" s="253"/>
      <c r="AA262" s="253"/>
    </row>
    <row r="263" spans="1:27" ht="11.25" customHeight="1" x14ac:dyDescent="0.25">
      <c r="A263" s="376"/>
      <c r="B263" s="253"/>
      <c r="C263" s="377"/>
      <c r="D263" s="377"/>
      <c r="E263" s="378"/>
      <c r="F263" s="378"/>
      <c r="G263" s="379"/>
      <c r="H263" s="253"/>
      <c r="I263" s="253"/>
      <c r="J263" s="253"/>
      <c r="K263" s="253"/>
      <c r="L263" s="253"/>
      <c r="M263" s="253"/>
      <c r="N263" s="253"/>
      <c r="O263" s="253"/>
      <c r="P263" s="253"/>
      <c r="Q263" s="253"/>
      <c r="R263" s="253"/>
      <c r="S263" s="253"/>
      <c r="T263" s="253"/>
      <c r="U263" s="253"/>
      <c r="V263" s="253"/>
      <c r="W263" s="253"/>
      <c r="X263" s="253"/>
      <c r="Y263" s="253"/>
      <c r="Z263" s="253"/>
      <c r="AA263" s="253"/>
    </row>
    <row r="264" spans="1:27" ht="11.25" customHeight="1" x14ac:dyDescent="0.25">
      <c r="A264" s="376"/>
      <c r="B264" s="253"/>
      <c r="C264" s="377"/>
      <c r="D264" s="377"/>
      <c r="E264" s="378"/>
      <c r="F264" s="378"/>
      <c r="G264" s="379"/>
      <c r="H264" s="253"/>
      <c r="I264" s="253"/>
      <c r="J264" s="253"/>
      <c r="K264" s="253"/>
      <c r="L264" s="253"/>
      <c r="M264" s="253"/>
      <c r="N264" s="253"/>
      <c r="O264" s="253"/>
      <c r="P264" s="253"/>
      <c r="Q264" s="253"/>
      <c r="R264" s="253"/>
      <c r="S264" s="253"/>
      <c r="T264" s="253"/>
      <c r="U264" s="253"/>
      <c r="V264" s="253"/>
      <c r="W264" s="253"/>
      <c r="X264" s="253"/>
      <c r="Y264" s="253"/>
      <c r="Z264" s="253"/>
      <c r="AA264" s="253"/>
    </row>
    <row r="265" spans="1:27" ht="11.25" customHeight="1" x14ac:dyDescent="0.25">
      <c r="A265" s="376"/>
      <c r="B265" s="253"/>
      <c r="C265" s="377"/>
      <c r="D265" s="377"/>
      <c r="E265" s="378"/>
      <c r="F265" s="378"/>
      <c r="G265" s="379"/>
      <c r="H265" s="253"/>
      <c r="I265" s="253"/>
      <c r="J265" s="253"/>
      <c r="K265" s="253"/>
      <c r="L265" s="253"/>
      <c r="M265" s="253"/>
      <c r="N265" s="253"/>
      <c r="O265" s="253"/>
      <c r="P265" s="253"/>
      <c r="Q265" s="253"/>
      <c r="R265" s="253"/>
      <c r="S265" s="253"/>
      <c r="T265" s="253"/>
      <c r="U265" s="253"/>
      <c r="V265" s="253"/>
      <c r="W265" s="253"/>
      <c r="X265" s="253"/>
      <c r="Y265" s="253"/>
      <c r="Z265" s="253"/>
      <c r="AA265" s="253"/>
    </row>
    <row r="266" spans="1:27" ht="11.25" customHeight="1" x14ac:dyDescent="0.25">
      <c r="A266" s="376"/>
      <c r="B266" s="253"/>
      <c r="C266" s="377"/>
      <c r="D266" s="377"/>
      <c r="E266" s="378"/>
      <c r="F266" s="378"/>
      <c r="G266" s="379"/>
      <c r="H266" s="253"/>
      <c r="I266" s="253"/>
      <c r="J266" s="253"/>
      <c r="K266" s="253"/>
      <c r="L266" s="253"/>
      <c r="M266" s="253"/>
      <c r="N266" s="253"/>
      <c r="O266" s="253"/>
      <c r="P266" s="253"/>
      <c r="Q266" s="253"/>
      <c r="R266" s="253"/>
      <c r="S266" s="253"/>
      <c r="T266" s="253"/>
      <c r="U266" s="253"/>
      <c r="V266" s="253"/>
      <c r="W266" s="253"/>
      <c r="X266" s="253"/>
      <c r="Y266" s="253"/>
      <c r="Z266" s="253"/>
      <c r="AA266" s="253"/>
    </row>
    <row r="267" spans="1:27" ht="11.25" customHeight="1" x14ac:dyDescent="0.25">
      <c r="A267" s="376"/>
      <c r="B267" s="253"/>
      <c r="C267" s="377"/>
      <c r="D267" s="377"/>
      <c r="E267" s="378"/>
      <c r="F267" s="378"/>
      <c r="G267" s="379"/>
      <c r="H267" s="253"/>
      <c r="I267" s="253"/>
      <c r="J267" s="253"/>
      <c r="K267" s="253"/>
      <c r="L267" s="253"/>
      <c r="M267" s="253"/>
      <c r="N267" s="253"/>
      <c r="O267" s="253"/>
      <c r="P267" s="253"/>
      <c r="Q267" s="253"/>
      <c r="R267" s="253"/>
      <c r="S267" s="253"/>
      <c r="T267" s="253"/>
      <c r="U267" s="253"/>
      <c r="V267" s="253"/>
      <c r="W267" s="253"/>
      <c r="X267" s="253"/>
      <c r="Y267" s="253"/>
      <c r="Z267" s="253"/>
      <c r="AA267" s="253"/>
    </row>
    <row r="268" spans="1:27" ht="11.25" customHeight="1" x14ac:dyDescent="0.25">
      <c r="A268" s="376"/>
      <c r="B268" s="253"/>
      <c r="C268" s="377"/>
      <c r="D268" s="377"/>
      <c r="E268" s="378"/>
      <c r="F268" s="378"/>
      <c r="G268" s="379"/>
      <c r="H268" s="253"/>
      <c r="I268" s="253"/>
      <c r="J268" s="253"/>
      <c r="K268" s="253"/>
      <c r="L268" s="25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253"/>
      <c r="Y268" s="253"/>
      <c r="Z268" s="253"/>
      <c r="AA268" s="253"/>
    </row>
    <row r="269" spans="1:27" ht="11.25" customHeight="1" x14ac:dyDescent="0.25">
      <c r="A269" s="376"/>
      <c r="B269" s="253"/>
      <c r="C269" s="377"/>
      <c r="D269" s="377"/>
      <c r="E269" s="378"/>
      <c r="F269" s="378"/>
      <c r="G269" s="379"/>
      <c r="H269" s="253"/>
      <c r="I269" s="253"/>
      <c r="J269" s="253"/>
      <c r="K269" s="253"/>
      <c r="L269" s="25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253"/>
      <c r="Y269" s="253"/>
      <c r="Z269" s="253"/>
      <c r="AA269" s="253"/>
    </row>
    <row r="270" spans="1:27" ht="11.25" customHeight="1" x14ac:dyDescent="0.25">
      <c r="A270" s="376"/>
      <c r="B270" s="253"/>
      <c r="C270" s="377"/>
      <c r="D270" s="377"/>
      <c r="E270" s="378"/>
      <c r="F270" s="378"/>
      <c r="G270" s="379"/>
      <c r="H270" s="253"/>
      <c r="I270" s="253"/>
      <c r="J270" s="253"/>
      <c r="K270" s="253"/>
      <c r="L270" s="25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253"/>
      <c r="Y270" s="253"/>
      <c r="Z270" s="253"/>
      <c r="AA270" s="253"/>
    </row>
    <row r="271" spans="1:27" ht="11.25" customHeight="1" x14ac:dyDescent="0.25">
      <c r="A271" s="376"/>
      <c r="B271" s="253"/>
      <c r="C271" s="377"/>
      <c r="D271" s="377"/>
      <c r="E271" s="378"/>
      <c r="F271" s="378"/>
      <c r="G271" s="379"/>
      <c r="H271" s="253"/>
      <c r="I271" s="253"/>
      <c r="J271" s="253"/>
      <c r="K271" s="253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</row>
    <row r="272" spans="1:27" ht="11.25" customHeight="1" x14ac:dyDescent="0.25">
      <c r="A272" s="376"/>
      <c r="B272" s="253"/>
      <c r="C272" s="377"/>
      <c r="D272" s="377"/>
      <c r="E272" s="378"/>
      <c r="F272" s="378"/>
      <c r="G272" s="379"/>
      <c r="H272" s="253"/>
      <c r="I272" s="253"/>
      <c r="J272" s="253"/>
      <c r="K272" s="253"/>
      <c r="L272" s="253"/>
      <c r="M272" s="253"/>
      <c r="N272" s="253"/>
      <c r="O272" s="253"/>
      <c r="P272" s="253"/>
      <c r="Q272" s="253"/>
      <c r="R272" s="253"/>
      <c r="S272" s="253"/>
      <c r="T272" s="253"/>
      <c r="U272" s="253"/>
      <c r="V272" s="253"/>
      <c r="W272" s="253"/>
      <c r="X272" s="253"/>
      <c r="Y272" s="253"/>
      <c r="Z272" s="253"/>
      <c r="AA272" s="253"/>
    </row>
    <row r="273" spans="1:27" ht="11.25" customHeight="1" x14ac:dyDescent="0.25">
      <c r="A273" s="376"/>
      <c r="B273" s="253"/>
      <c r="C273" s="377"/>
      <c r="D273" s="377"/>
      <c r="E273" s="378"/>
      <c r="F273" s="378"/>
      <c r="G273" s="379"/>
      <c r="H273" s="253"/>
      <c r="I273" s="253"/>
      <c r="J273" s="253"/>
      <c r="K273" s="253"/>
      <c r="L273" s="253"/>
      <c r="M273" s="253"/>
      <c r="N273" s="253"/>
      <c r="O273" s="253"/>
      <c r="P273" s="253"/>
      <c r="Q273" s="253"/>
      <c r="R273" s="253"/>
      <c r="S273" s="253"/>
      <c r="T273" s="253"/>
      <c r="U273" s="253"/>
      <c r="V273" s="253"/>
      <c r="W273" s="253"/>
      <c r="X273" s="253"/>
      <c r="Y273" s="253"/>
      <c r="Z273" s="253"/>
      <c r="AA273" s="253"/>
    </row>
    <row r="274" spans="1:27" ht="11.25" customHeight="1" x14ac:dyDescent="0.25">
      <c r="A274" s="376"/>
      <c r="B274" s="253"/>
      <c r="C274" s="377"/>
      <c r="D274" s="377"/>
      <c r="E274" s="378"/>
      <c r="F274" s="378"/>
      <c r="G274" s="379"/>
      <c r="H274" s="253"/>
      <c r="I274" s="253"/>
      <c r="J274" s="253"/>
      <c r="K274" s="253"/>
      <c r="L274" s="253"/>
      <c r="M274" s="253"/>
      <c r="N274" s="253"/>
      <c r="O274" s="253"/>
      <c r="P274" s="253"/>
      <c r="Q274" s="253"/>
      <c r="R274" s="253"/>
      <c r="S274" s="253"/>
      <c r="T274" s="253"/>
      <c r="U274" s="253"/>
      <c r="V274" s="253"/>
      <c r="W274" s="253"/>
      <c r="X274" s="253"/>
      <c r="Y274" s="253"/>
      <c r="Z274" s="253"/>
      <c r="AA274" s="253"/>
    </row>
    <row r="275" spans="1:27" ht="11.25" customHeight="1" x14ac:dyDescent="0.25">
      <c r="A275" s="376"/>
      <c r="B275" s="253"/>
      <c r="C275" s="377"/>
      <c r="D275" s="377"/>
      <c r="E275" s="378"/>
      <c r="F275" s="378"/>
      <c r="G275" s="379"/>
      <c r="H275" s="253"/>
      <c r="I275" s="253"/>
      <c r="J275" s="253"/>
      <c r="K275" s="253"/>
      <c r="L275" s="253"/>
      <c r="M275" s="253"/>
      <c r="N275" s="253"/>
      <c r="O275" s="253"/>
      <c r="P275" s="253"/>
      <c r="Q275" s="253"/>
      <c r="R275" s="253"/>
      <c r="S275" s="253"/>
      <c r="T275" s="253"/>
      <c r="U275" s="253"/>
      <c r="V275" s="253"/>
      <c r="W275" s="253"/>
      <c r="X275" s="253"/>
      <c r="Y275" s="253"/>
      <c r="Z275" s="253"/>
      <c r="AA275" s="253"/>
    </row>
    <row r="276" spans="1:27" ht="11.25" customHeight="1" x14ac:dyDescent="0.25">
      <c r="A276" s="376"/>
      <c r="B276" s="253"/>
      <c r="C276" s="377"/>
      <c r="D276" s="377"/>
      <c r="E276" s="378"/>
      <c r="F276" s="378"/>
      <c r="G276" s="379"/>
      <c r="H276" s="253"/>
      <c r="I276" s="253"/>
      <c r="J276" s="253"/>
      <c r="K276" s="253"/>
      <c r="L276" s="253"/>
      <c r="M276" s="253"/>
      <c r="N276" s="253"/>
      <c r="O276" s="253"/>
      <c r="P276" s="253"/>
      <c r="Q276" s="253"/>
      <c r="R276" s="253"/>
      <c r="S276" s="253"/>
      <c r="T276" s="253"/>
      <c r="U276" s="253"/>
      <c r="V276" s="253"/>
      <c r="W276" s="253"/>
      <c r="X276" s="253"/>
      <c r="Y276" s="253"/>
      <c r="Z276" s="253"/>
      <c r="AA276" s="253"/>
    </row>
    <row r="277" spans="1:27" ht="11.25" customHeight="1" x14ac:dyDescent="0.25">
      <c r="A277" s="376"/>
      <c r="B277" s="253"/>
      <c r="C277" s="377"/>
      <c r="D277" s="377"/>
      <c r="E277" s="378"/>
      <c r="F277" s="378"/>
      <c r="G277" s="379"/>
      <c r="H277" s="253"/>
      <c r="I277" s="253"/>
      <c r="J277" s="253"/>
      <c r="K277" s="253"/>
      <c r="L277" s="253"/>
      <c r="M277" s="253"/>
      <c r="N277" s="253"/>
      <c r="O277" s="253"/>
      <c r="P277" s="253"/>
      <c r="Q277" s="253"/>
      <c r="R277" s="253"/>
      <c r="S277" s="253"/>
      <c r="T277" s="253"/>
      <c r="U277" s="253"/>
      <c r="V277" s="253"/>
      <c r="W277" s="253"/>
      <c r="X277" s="253"/>
      <c r="Y277" s="253"/>
      <c r="Z277" s="253"/>
      <c r="AA277" s="253"/>
    </row>
    <row r="278" spans="1:27" ht="11.25" customHeight="1" x14ac:dyDescent="0.25">
      <c r="A278" s="376"/>
      <c r="B278" s="253"/>
      <c r="C278" s="377"/>
      <c r="D278" s="377"/>
      <c r="E278" s="378"/>
      <c r="F278" s="378"/>
      <c r="G278" s="379"/>
      <c r="H278" s="253"/>
      <c r="I278" s="253"/>
      <c r="J278" s="253"/>
      <c r="K278" s="253"/>
      <c r="L278" s="253"/>
      <c r="M278" s="253"/>
      <c r="N278" s="253"/>
      <c r="O278" s="253"/>
      <c r="P278" s="253"/>
      <c r="Q278" s="253"/>
      <c r="R278" s="253"/>
      <c r="S278" s="253"/>
      <c r="T278" s="253"/>
      <c r="U278" s="253"/>
      <c r="V278" s="253"/>
      <c r="W278" s="253"/>
      <c r="X278" s="253"/>
      <c r="Y278" s="253"/>
      <c r="Z278" s="253"/>
      <c r="AA278" s="253"/>
    </row>
    <row r="279" spans="1:27" ht="11.25" customHeight="1" x14ac:dyDescent="0.25">
      <c r="A279" s="376"/>
      <c r="B279" s="253"/>
      <c r="C279" s="377"/>
      <c r="D279" s="377"/>
      <c r="E279" s="378"/>
      <c r="F279" s="378"/>
      <c r="G279" s="379"/>
      <c r="H279" s="253"/>
      <c r="I279" s="253"/>
      <c r="J279" s="253"/>
      <c r="K279" s="253"/>
      <c r="L279" s="253"/>
      <c r="M279" s="253"/>
      <c r="N279" s="253"/>
      <c r="O279" s="253"/>
      <c r="P279" s="253"/>
      <c r="Q279" s="253"/>
      <c r="R279" s="253"/>
      <c r="S279" s="253"/>
      <c r="T279" s="253"/>
      <c r="U279" s="253"/>
      <c r="V279" s="253"/>
      <c r="W279" s="253"/>
      <c r="X279" s="253"/>
      <c r="Y279" s="253"/>
      <c r="Z279" s="253"/>
      <c r="AA279" s="253"/>
    </row>
    <row r="280" spans="1:27" ht="11.25" customHeight="1" x14ac:dyDescent="0.25">
      <c r="A280" s="376"/>
      <c r="B280" s="253"/>
      <c r="C280" s="377"/>
      <c r="D280" s="377"/>
      <c r="E280" s="378"/>
      <c r="F280" s="378"/>
      <c r="G280" s="379"/>
      <c r="H280" s="253"/>
      <c r="I280" s="253"/>
      <c r="J280" s="253"/>
      <c r="K280" s="253"/>
      <c r="L280" s="253"/>
      <c r="M280" s="253"/>
      <c r="N280" s="253"/>
      <c r="O280" s="253"/>
      <c r="P280" s="253"/>
      <c r="Q280" s="253"/>
      <c r="R280" s="253"/>
      <c r="S280" s="253"/>
      <c r="T280" s="253"/>
      <c r="U280" s="253"/>
      <c r="V280" s="253"/>
      <c r="W280" s="253"/>
      <c r="X280" s="253"/>
      <c r="Y280" s="253"/>
      <c r="Z280" s="253"/>
      <c r="AA280" s="253"/>
    </row>
    <row r="281" spans="1:27" ht="11.25" customHeight="1" x14ac:dyDescent="0.25">
      <c r="A281" s="376"/>
      <c r="B281" s="253"/>
      <c r="C281" s="377"/>
      <c r="D281" s="377"/>
      <c r="E281" s="378"/>
      <c r="F281" s="378"/>
      <c r="G281" s="379"/>
      <c r="H281" s="253"/>
      <c r="I281" s="253"/>
      <c r="J281" s="253"/>
      <c r="K281" s="253"/>
      <c r="L281" s="253"/>
      <c r="M281" s="253"/>
      <c r="N281" s="253"/>
      <c r="O281" s="253"/>
      <c r="P281" s="253"/>
      <c r="Q281" s="253"/>
      <c r="R281" s="253"/>
      <c r="S281" s="253"/>
      <c r="T281" s="253"/>
      <c r="U281" s="253"/>
      <c r="V281" s="253"/>
      <c r="W281" s="253"/>
      <c r="X281" s="253"/>
      <c r="Y281" s="253"/>
      <c r="Z281" s="253"/>
      <c r="AA281" s="253"/>
    </row>
    <row r="282" spans="1:27" ht="11.25" customHeight="1" x14ac:dyDescent="0.25">
      <c r="A282" s="376"/>
      <c r="B282" s="253"/>
      <c r="C282" s="377"/>
      <c r="D282" s="377"/>
      <c r="E282" s="378"/>
      <c r="F282" s="378"/>
      <c r="G282" s="379"/>
      <c r="H282" s="253"/>
      <c r="I282" s="253"/>
      <c r="J282" s="253"/>
      <c r="K282" s="253"/>
      <c r="L282" s="253"/>
      <c r="M282" s="253"/>
      <c r="N282" s="253"/>
      <c r="O282" s="253"/>
      <c r="P282" s="253"/>
      <c r="Q282" s="253"/>
      <c r="R282" s="253"/>
      <c r="S282" s="253"/>
      <c r="T282" s="253"/>
      <c r="U282" s="253"/>
      <c r="V282" s="253"/>
      <c r="W282" s="253"/>
      <c r="X282" s="253"/>
      <c r="Y282" s="253"/>
      <c r="Z282" s="253"/>
      <c r="AA282" s="253"/>
    </row>
    <row r="283" spans="1:27" ht="11.25" customHeight="1" x14ac:dyDescent="0.25">
      <c r="A283" s="376"/>
      <c r="B283" s="253"/>
      <c r="C283" s="377"/>
      <c r="D283" s="377"/>
      <c r="E283" s="378"/>
      <c r="F283" s="378"/>
      <c r="G283" s="379"/>
      <c r="H283" s="253"/>
      <c r="I283" s="253"/>
      <c r="J283" s="253"/>
      <c r="K283" s="253"/>
      <c r="L283" s="253"/>
      <c r="M283" s="253"/>
      <c r="N283" s="253"/>
      <c r="O283" s="253"/>
      <c r="P283" s="253"/>
      <c r="Q283" s="253"/>
      <c r="R283" s="253"/>
      <c r="S283" s="253"/>
      <c r="T283" s="253"/>
      <c r="U283" s="253"/>
      <c r="V283" s="253"/>
      <c r="W283" s="253"/>
      <c r="X283" s="253"/>
      <c r="Y283" s="253"/>
      <c r="Z283" s="253"/>
      <c r="AA283" s="253"/>
    </row>
    <row r="284" spans="1:27" ht="11.25" customHeight="1" x14ac:dyDescent="0.25">
      <c r="A284" s="376"/>
      <c r="B284" s="253"/>
      <c r="C284" s="377"/>
      <c r="D284" s="377"/>
      <c r="E284" s="378"/>
      <c r="F284" s="378"/>
      <c r="G284" s="379"/>
      <c r="H284" s="253"/>
      <c r="I284" s="253"/>
      <c r="J284" s="253"/>
      <c r="K284" s="253"/>
      <c r="L284" s="253"/>
      <c r="M284" s="253"/>
      <c r="N284" s="253"/>
      <c r="O284" s="253"/>
      <c r="P284" s="253"/>
      <c r="Q284" s="253"/>
      <c r="R284" s="253"/>
      <c r="S284" s="253"/>
      <c r="T284" s="253"/>
      <c r="U284" s="253"/>
      <c r="V284" s="253"/>
      <c r="W284" s="253"/>
      <c r="X284" s="253"/>
      <c r="Y284" s="253"/>
      <c r="Z284" s="253"/>
      <c r="AA284" s="253"/>
    </row>
    <row r="285" spans="1:27" ht="11.25" customHeight="1" x14ac:dyDescent="0.25">
      <c r="A285" s="376"/>
      <c r="B285" s="253"/>
      <c r="C285" s="377"/>
      <c r="D285" s="377"/>
      <c r="E285" s="378"/>
      <c r="F285" s="378"/>
      <c r="G285" s="379"/>
      <c r="H285" s="253"/>
      <c r="I285" s="253"/>
      <c r="J285" s="253"/>
      <c r="K285" s="253"/>
      <c r="L285" s="253"/>
      <c r="M285" s="253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253"/>
      <c r="Y285" s="253"/>
      <c r="Z285" s="253"/>
      <c r="AA285" s="253"/>
    </row>
    <row r="286" spans="1:27" ht="11.25" customHeight="1" x14ac:dyDescent="0.25">
      <c r="A286" s="376"/>
      <c r="B286" s="253"/>
      <c r="C286" s="377"/>
      <c r="D286" s="377"/>
      <c r="E286" s="378"/>
      <c r="F286" s="378"/>
      <c r="G286" s="379"/>
      <c r="H286" s="253"/>
      <c r="I286" s="253"/>
      <c r="J286" s="253"/>
      <c r="K286" s="253"/>
      <c r="L286" s="253"/>
      <c r="M286" s="253"/>
      <c r="N286" s="253"/>
      <c r="O286" s="253"/>
      <c r="P286" s="253"/>
      <c r="Q286" s="253"/>
      <c r="R286" s="253"/>
      <c r="S286" s="253"/>
      <c r="T286" s="253"/>
      <c r="U286" s="253"/>
      <c r="V286" s="253"/>
      <c r="W286" s="253"/>
      <c r="X286" s="253"/>
      <c r="Y286" s="253"/>
      <c r="Z286" s="253"/>
      <c r="AA286" s="253"/>
    </row>
    <row r="287" spans="1:27" ht="11.25" customHeight="1" x14ac:dyDescent="0.25">
      <c r="A287" s="376"/>
      <c r="B287" s="253"/>
      <c r="C287" s="377"/>
      <c r="D287" s="377"/>
      <c r="E287" s="378"/>
      <c r="F287" s="378"/>
      <c r="G287" s="379"/>
      <c r="H287" s="253"/>
      <c r="I287" s="253"/>
      <c r="J287" s="253"/>
      <c r="K287" s="253"/>
      <c r="L287" s="253"/>
      <c r="M287" s="253"/>
      <c r="N287" s="253"/>
      <c r="O287" s="253"/>
      <c r="P287" s="253"/>
      <c r="Q287" s="253"/>
      <c r="R287" s="253"/>
      <c r="S287" s="253"/>
      <c r="T287" s="253"/>
      <c r="U287" s="253"/>
      <c r="V287" s="253"/>
      <c r="W287" s="253"/>
      <c r="X287" s="253"/>
      <c r="Y287" s="253"/>
      <c r="Z287" s="253"/>
      <c r="AA287" s="253"/>
    </row>
    <row r="288" spans="1:27" ht="11.25" customHeight="1" x14ac:dyDescent="0.25">
      <c r="A288" s="376"/>
      <c r="B288" s="253"/>
      <c r="C288" s="377"/>
      <c r="D288" s="377"/>
      <c r="E288" s="378"/>
      <c r="F288" s="378"/>
      <c r="G288" s="379"/>
      <c r="H288" s="253"/>
      <c r="I288" s="253"/>
      <c r="J288" s="253"/>
      <c r="K288" s="253"/>
      <c r="L288" s="253"/>
      <c r="M288" s="253"/>
      <c r="N288" s="253"/>
      <c r="O288" s="253"/>
      <c r="P288" s="253"/>
      <c r="Q288" s="253"/>
      <c r="R288" s="253"/>
      <c r="S288" s="253"/>
      <c r="T288" s="253"/>
      <c r="U288" s="253"/>
      <c r="V288" s="253"/>
      <c r="W288" s="253"/>
      <c r="X288" s="253"/>
      <c r="Y288" s="253"/>
      <c r="Z288" s="253"/>
      <c r="AA288" s="253"/>
    </row>
    <row r="289" spans="1:27" ht="11.25" customHeight="1" x14ac:dyDescent="0.25">
      <c r="A289" s="376"/>
      <c r="B289" s="253"/>
      <c r="C289" s="377"/>
      <c r="D289" s="377"/>
      <c r="E289" s="378"/>
      <c r="F289" s="378"/>
      <c r="G289" s="379"/>
      <c r="H289" s="253"/>
      <c r="I289" s="253"/>
      <c r="J289" s="253"/>
      <c r="K289" s="253"/>
      <c r="L289" s="253"/>
      <c r="M289" s="253"/>
      <c r="N289" s="253"/>
      <c r="O289" s="253"/>
      <c r="P289" s="253"/>
      <c r="Q289" s="253"/>
      <c r="R289" s="253"/>
      <c r="S289" s="253"/>
      <c r="T289" s="253"/>
      <c r="U289" s="253"/>
      <c r="V289" s="253"/>
      <c r="W289" s="253"/>
      <c r="X289" s="253"/>
      <c r="Y289" s="253"/>
      <c r="Z289" s="253"/>
      <c r="AA289" s="253"/>
    </row>
    <row r="290" spans="1:27" ht="11.25" customHeight="1" x14ac:dyDescent="0.25">
      <c r="A290" s="376"/>
      <c r="B290" s="253"/>
      <c r="C290" s="377"/>
      <c r="D290" s="377"/>
      <c r="E290" s="378"/>
      <c r="F290" s="378"/>
      <c r="G290" s="379"/>
      <c r="H290" s="253"/>
      <c r="I290" s="253"/>
      <c r="J290" s="253"/>
      <c r="K290" s="253"/>
      <c r="L290" s="253"/>
      <c r="M290" s="253"/>
      <c r="N290" s="253"/>
      <c r="O290" s="253"/>
      <c r="P290" s="253"/>
      <c r="Q290" s="253"/>
      <c r="R290" s="253"/>
      <c r="S290" s="253"/>
      <c r="T290" s="253"/>
      <c r="U290" s="253"/>
      <c r="V290" s="253"/>
      <c r="W290" s="253"/>
      <c r="X290" s="253"/>
      <c r="Y290" s="253"/>
      <c r="Z290" s="253"/>
      <c r="AA290" s="253"/>
    </row>
    <row r="291" spans="1:27" ht="11.25" customHeight="1" x14ac:dyDescent="0.25">
      <c r="A291" s="376"/>
      <c r="B291" s="253"/>
      <c r="C291" s="377"/>
      <c r="D291" s="377"/>
      <c r="E291" s="378"/>
      <c r="F291" s="378"/>
      <c r="G291" s="379"/>
      <c r="H291" s="253"/>
      <c r="I291" s="253"/>
      <c r="J291" s="253"/>
      <c r="K291" s="253"/>
      <c r="L291" s="253"/>
      <c r="M291" s="253"/>
      <c r="N291" s="253"/>
      <c r="O291" s="253"/>
      <c r="P291" s="253"/>
      <c r="Q291" s="253"/>
      <c r="R291" s="253"/>
      <c r="S291" s="253"/>
      <c r="T291" s="253"/>
      <c r="U291" s="253"/>
      <c r="V291" s="253"/>
      <c r="W291" s="253"/>
      <c r="X291" s="253"/>
      <c r="Y291" s="253"/>
      <c r="Z291" s="253"/>
      <c r="AA291" s="253"/>
    </row>
    <row r="292" spans="1:27" ht="11.25" customHeight="1" x14ac:dyDescent="0.25">
      <c r="A292" s="376"/>
      <c r="B292" s="253"/>
      <c r="C292" s="377"/>
      <c r="D292" s="377"/>
      <c r="E292" s="378"/>
      <c r="F292" s="378"/>
      <c r="G292" s="379"/>
      <c r="H292" s="253"/>
      <c r="I292" s="253"/>
      <c r="J292" s="253"/>
      <c r="K292" s="253"/>
      <c r="L292" s="253"/>
      <c r="M292" s="253"/>
      <c r="N292" s="253"/>
      <c r="O292" s="253"/>
      <c r="P292" s="253"/>
      <c r="Q292" s="253"/>
      <c r="R292" s="253"/>
      <c r="S292" s="253"/>
      <c r="T292" s="253"/>
      <c r="U292" s="253"/>
      <c r="V292" s="253"/>
      <c r="W292" s="253"/>
      <c r="X292" s="253"/>
      <c r="Y292" s="253"/>
      <c r="Z292" s="253"/>
      <c r="AA292" s="253"/>
    </row>
    <row r="293" spans="1:27" ht="11.25" customHeight="1" x14ac:dyDescent="0.25">
      <c r="A293" s="376"/>
      <c r="B293" s="253"/>
      <c r="C293" s="377"/>
      <c r="D293" s="377"/>
      <c r="E293" s="378"/>
      <c r="F293" s="378"/>
      <c r="G293" s="379"/>
      <c r="H293" s="253"/>
      <c r="I293" s="253"/>
      <c r="J293" s="253"/>
      <c r="K293" s="253"/>
      <c r="L293" s="253"/>
      <c r="M293" s="253"/>
      <c r="N293" s="253"/>
      <c r="O293" s="253"/>
      <c r="P293" s="253"/>
      <c r="Q293" s="253"/>
      <c r="R293" s="253"/>
      <c r="S293" s="253"/>
      <c r="T293" s="253"/>
      <c r="U293" s="253"/>
      <c r="V293" s="253"/>
      <c r="W293" s="253"/>
      <c r="X293" s="253"/>
      <c r="Y293" s="253"/>
      <c r="Z293" s="253"/>
      <c r="AA293" s="253"/>
    </row>
    <row r="294" spans="1:27" ht="11.25" customHeight="1" x14ac:dyDescent="0.25">
      <c r="A294" s="376"/>
      <c r="B294" s="253"/>
      <c r="C294" s="377"/>
      <c r="D294" s="377"/>
      <c r="E294" s="378"/>
      <c r="F294" s="378"/>
      <c r="G294" s="379"/>
      <c r="H294" s="253"/>
      <c r="I294" s="253"/>
      <c r="J294" s="253"/>
      <c r="K294" s="253"/>
      <c r="L294" s="253"/>
      <c r="M294" s="253"/>
      <c r="N294" s="253"/>
      <c r="O294" s="253"/>
      <c r="P294" s="253"/>
      <c r="Q294" s="253"/>
      <c r="R294" s="253"/>
      <c r="S294" s="253"/>
      <c r="T294" s="253"/>
      <c r="U294" s="253"/>
      <c r="V294" s="253"/>
      <c r="W294" s="253"/>
      <c r="X294" s="253"/>
      <c r="Y294" s="253"/>
      <c r="Z294" s="253"/>
      <c r="AA294" s="253"/>
    </row>
    <row r="295" spans="1:27" ht="11.25" customHeight="1" x14ac:dyDescent="0.25">
      <c r="A295" s="376"/>
      <c r="B295" s="253"/>
      <c r="C295" s="377"/>
      <c r="D295" s="377"/>
      <c r="E295" s="378"/>
      <c r="F295" s="378"/>
      <c r="G295" s="379"/>
      <c r="H295" s="253"/>
      <c r="I295" s="253"/>
      <c r="J295" s="253"/>
      <c r="K295" s="253"/>
      <c r="L295" s="253"/>
      <c r="M295" s="253"/>
      <c r="N295" s="253"/>
      <c r="O295" s="253"/>
      <c r="P295" s="253"/>
      <c r="Q295" s="253"/>
      <c r="R295" s="253"/>
      <c r="S295" s="253"/>
      <c r="T295" s="253"/>
      <c r="U295" s="253"/>
      <c r="V295" s="253"/>
      <c r="W295" s="253"/>
      <c r="X295" s="253"/>
      <c r="Y295" s="253"/>
      <c r="Z295" s="253"/>
      <c r="AA295" s="253"/>
    </row>
    <row r="296" spans="1:27" ht="11.25" customHeight="1" x14ac:dyDescent="0.25">
      <c r="A296" s="376"/>
      <c r="B296" s="253"/>
      <c r="C296" s="377"/>
      <c r="D296" s="377"/>
      <c r="E296" s="378"/>
      <c r="F296" s="378"/>
      <c r="G296" s="379"/>
      <c r="H296" s="253"/>
      <c r="I296" s="253"/>
      <c r="J296" s="253"/>
      <c r="K296" s="253"/>
      <c r="L296" s="253"/>
      <c r="M296" s="253"/>
      <c r="N296" s="253"/>
      <c r="O296" s="253"/>
      <c r="P296" s="253"/>
      <c r="Q296" s="253"/>
      <c r="R296" s="253"/>
      <c r="S296" s="253"/>
      <c r="T296" s="253"/>
      <c r="U296" s="253"/>
      <c r="V296" s="253"/>
      <c r="W296" s="253"/>
      <c r="X296" s="253"/>
      <c r="Y296" s="253"/>
      <c r="Z296" s="253"/>
      <c r="AA296" s="253"/>
    </row>
    <row r="297" spans="1:27" ht="11.25" customHeight="1" x14ac:dyDescent="0.25">
      <c r="A297" s="376"/>
      <c r="B297" s="253"/>
      <c r="C297" s="377"/>
      <c r="D297" s="377"/>
      <c r="E297" s="378"/>
      <c r="F297" s="378"/>
      <c r="G297" s="379"/>
      <c r="H297" s="253"/>
      <c r="I297" s="253"/>
      <c r="J297" s="253"/>
      <c r="K297" s="253"/>
      <c r="L297" s="253"/>
      <c r="M297" s="253"/>
      <c r="N297" s="253"/>
      <c r="O297" s="253"/>
      <c r="P297" s="253"/>
      <c r="Q297" s="253"/>
      <c r="R297" s="253"/>
      <c r="S297" s="253"/>
      <c r="T297" s="253"/>
      <c r="U297" s="253"/>
      <c r="V297" s="253"/>
      <c r="W297" s="253"/>
      <c r="X297" s="253"/>
      <c r="Y297" s="253"/>
      <c r="Z297" s="253"/>
      <c r="AA297" s="253"/>
    </row>
    <row r="298" spans="1:27" ht="11.25" customHeight="1" x14ac:dyDescent="0.25">
      <c r="A298" s="376"/>
      <c r="B298" s="253"/>
      <c r="C298" s="377"/>
      <c r="D298" s="377"/>
      <c r="E298" s="378"/>
      <c r="F298" s="378"/>
      <c r="G298" s="379"/>
      <c r="H298" s="253"/>
      <c r="I298" s="253"/>
      <c r="J298" s="253"/>
      <c r="K298" s="253"/>
      <c r="L298" s="253"/>
      <c r="M298" s="253"/>
      <c r="N298" s="253"/>
      <c r="O298" s="253"/>
      <c r="P298" s="253"/>
      <c r="Q298" s="253"/>
      <c r="R298" s="253"/>
      <c r="S298" s="253"/>
      <c r="T298" s="253"/>
      <c r="U298" s="253"/>
      <c r="V298" s="253"/>
      <c r="W298" s="253"/>
      <c r="X298" s="253"/>
      <c r="Y298" s="253"/>
      <c r="Z298" s="253"/>
      <c r="AA298" s="253"/>
    </row>
    <row r="299" spans="1:27" ht="11.25" customHeight="1" x14ac:dyDescent="0.25">
      <c r="A299" s="376"/>
      <c r="B299" s="253"/>
      <c r="C299" s="377"/>
      <c r="D299" s="377"/>
      <c r="E299" s="378"/>
      <c r="F299" s="378"/>
      <c r="G299" s="379"/>
      <c r="H299" s="253"/>
      <c r="I299" s="253"/>
      <c r="J299" s="253"/>
      <c r="K299" s="253"/>
      <c r="L299" s="253"/>
      <c r="M299" s="253"/>
      <c r="N299" s="253"/>
      <c r="O299" s="253"/>
      <c r="P299" s="253"/>
      <c r="Q299" s="253"/>
      <c r="R299" s="253"/>
      <c r="S299" s="253"/>
      <c r="T299" s="253"/>
      <c r="U299" s="253"/>
      <c r="V299" s="253"/>
      <c r="W299" s="253"/>
      <c r="X299" s="253"/>
      <c r="Y299" s="253"/>
      <c r="Z299" s="253"/>
      <c r="AA299" s="253"/>
    </row>
    <row r="300" spans="1:27" ht="11.25" customHeight="1" x14ac:dyDescent="0.25">
      <c r="A300" s="376"/>
      <c r="B300" s="253"/>
      <c r="C300" s="377"/>
      <c r="D300" s="377"/>
      <c r="E300" s="378"/>
      <c r="F300" s="378"/>
      <c r="G300" s="379"/>
      <c r="H300" s="253"/>
      <c r="I300" s="253"/>
      <c r="J300" s="253"/>
      <c r="K300" s="253"/>
      <c r="L300" s="253"/>
      <c r="M300" s="253"/>
      <c r="N300" s="253"/>
      <c r="O300" s="253"/>
      <c r="P300" s="253"/>
      <c r="Q300" s="253"/>
      <c r="R300" s="253"/>
      <c r="S300" s="253"/>
      <c r="T300" s="253"/>
      <c r="U300" s="253"/>
      <c r="V300" s="253"/>
      <c r="W300" s="253"/>
      <c r="X300" s="253"/>
      <c r="Y300" s="253"/>
      <c r="Z300" s="253"/>
      <c r="AA300" s="253"/>
    </row>
    <row r="301" spans="1:27" ht="11.25" customHeight="1" x14ac:dyDescent="0.25">
      <c r="A301" s="376"/>
      <c r="B301" s="253"/>
      <c r="C301" s="377"/>
      <c r="D301" s="377"/>
      <c r="E301" s="378"/>
      <c r="F301" s="378"/>
      <c r="G301" s="379"/>
      <c r="H301" s="253"/>
      <c r="I301" s="253"/>
      <c r="J301" s="253"/>
      <c r="K301" s="253"/>
      <c r="L301" s="253"/>
      <c r="M301" s="253"/>
      <c r="N301" s="253"/>
      <c r="O301" s="253"/>
      <c r="P301" s="253"/>
      <c r="Q301" s="253"/>
      <c r="R301" s="253"/>
      <c r="S301" s="253"/>
      <c r="T301" s="253"/>
      <c r="U301" s="253"/>
      <c r="V301" s="253"/>
      <c r="W301" s="253"/>
      <c r="X301" s="253"/>
      <c r="Y301" s="253"/>
      <c r="Z301" s="253"/>
      <c r="AA301" s="253"/>
    </row>
    <row r="302" spans="1:27" ht="11.25" customHeight="1" x14ac:dyDescent="0.25">
      <c r="A302" s="376"/>
      <c r="B302" s="253"/>
      <c r="C302" s="377"/>
      <c r="D302" s="377"/>
      <c r="E302" s="378"/>
      <c r="F302" s="378"/>
      <c r="G302" s="379"/>
      <c r="H302" s="253"/>
      <c r="I302" s="253"/>
      <c r="J302" s="253"/>
      <c r="K302" s="253"/>
      <c r="L302" s="253"/>
      <c r="M302" s="253"/>
      <c r="N302" s="253"/>
      <c r="O302" s="253"/>
      <c r="P302" s="253"/>
      <c r="Q302" s="253"/>
      <c r="R302" s="253"/>
      <c r="S302" s="253"/>
      <c r="T302" s="253"/>
      <c r="U302" s="253"/>
      <c r="V302" s="253"/>
      <c r="W302" s="253"/>
      <c r="X302" s="253"/>
      <c r="Y302" s="253"/>
      <c r="Z302" s="253"/>
      <c r="AA302" s="253"/>
    </row>
    <row r="303" spans="1:27" ht="11.25" customHeight="1" x14ac:dyDescent="0.25">
      <c r="A303" s="376"/>
      <c r="B303" s="253"/>
      <c r="C303" s="377"/>
      <c r="D303" s="377"/>
      <c r="E303" s="378"/>
      <c r="F303" s="378"/>
      <c r="G303" s="379"/>
      <c r="H303" s="253"/>
      <c r="I303" s="253"/>
      <c r="J303" s="253"/>
      <c r="K303" s="253"/>
      <c r="L303" s="253"/>
      <c r="M303" s="253"/>
      <c r="N303" s="253"/>
      <c r="O303" s="253"/>
      <c r="P303" s="253"/>
      <c r="Q303" s="253"/>
      <c r="R303" s="253"/>
      <c r="S303" s="253"/>
      <c r="T303" s="253"/>
      <c r="U303" s="253"/>
      <c r="V303" s="253"/>
      <c r="W303" s="253"/>
      <c r="X303" s="253"/>
      <c r="Y303" s="253"/>
      <c r="Z303" s="253"/>
      <c r="AA303" s="253"/>
    </row>
    <row r="304" spans="1:27" ht="11.25" customHeight="1" x14ac:dyDescent="0.25">
      <c r="A304" s="376"/>
      <c r="B304" s="253"/>
      <c r="C304" s="377"/>
      <c r="D304" s="377"/>
      <c r="E304" s="378"/>
      <c r="F304" s="378"/>
      <c r="G304" s="379"/>
      <c r="H304" s="253"/>
      <c r="I304" s="253"/>
      <c r="J304" s="253"/>
      <c r="K304" s="253"/>
      <c r="L304" s="253"/>
      <c r="M304" s="253"/>
      <c r="N304" s="253"/>
      <c r="O304" s="253"/>
      <c r="P304" s="253"/>
      <c r="Q304" s="253"/>
      <c r="R304" s="253"/>
      <c r="S304" s="253"/>
      <c r="T304" s="253"/>
      <c r="U304" s="253"/>
      <c r="V304" s="253"/>
      <c r="W304" s="253"/>
      <c r="X304" s="253"/>
      <c r="Y304" s="253"/>
      <c r="Z304" s="253"/>
      <c r="AA304" s="253"/>
    </row>
    <row r="305" spans="1:27" ht="11.25" customHeight="1" x14ac:dyDescent="0.25">
      <c r="A305" s="376"/>
      <c r="B305" s="253"/>
      <c r="C305" s="377"/>
      <c r="D305" s="377"/>
      <c r="E305" s="378"/>
      <c r="F305" s="378"/>
      <c r="G305" s="379"/>
      <c r="H305" s="253"/>
      <c r="I305" s="253"/>
      <c r="J305" s="253"/>
      <c r="K305" s="253"/>
      <c r="L305" s="253"/>
      <c r="M305" s="253"/>
      <c r="N305" s="253"/>
      <c r="O305" s="253"/>
      <c r="P305" s="253"/>
      <c r="Q305" s="253"/>
      <c r="R305" s="253"/>
      <c r="S305" s="253"/>
      <c r="T305" s="253"/>
      <c r="U305" s="253"/>
      <c r="V305" s="253"/>
      <c r="W305" s="253"/>
      <c r="X305" s="253"/>
      <c r="Y305" s="253"/>
      <c r="Z305" s="253"/>
      <c r="AA305" s="253"/>
    </row>
    <row r="306" spans="1:27" ht="11.25" customHeight="1" x14ac:dyDescent="0.25">
      <c r="A306" s="376"/>
      <c r="B306" s="253"/>
      <c r="C306" s="377"/>
      <c r="D306" s="377"/>
      <c r="E306" s="378"/>
      <c r="F306" s="378"/>
      <c r="G306" s="379"/>
      <c r="H306" s="253"/>
      <c r="I306" s="253"/>
      <c r="J306" s="253"/>
      <c r="K306" s="253"/>
      <c r="L306" s="253"/>
      <c r="M306" s="253"/>
      <c r="N306" s="253"/>
      <c r="O306" s="253"/>
      <c r="P306" s="253"/>
      <c r="Q306" s="253"/>
      <c r="R306" s="253"/>
      <c r="S306" s="253"/>
      <c r="T306" s="253"/>
      <c r="U306" s="253"/>
      <c r="V306" s="253"/>
      <c r="W306" s="253"/>
      <c r="X306" s="253"/>
      <c r="Y306" s="253"/>
      <c r="Z306" s="253"/>
      <c r="AA306" s="253"/>
    </row>
    <row r="307" spans="1:27" ht="11.25" customHeight="1" x14ac:dyDescent="0.25">
      <c r="A307" s="376"/>
      <c r="B307" s="253"/>
      <c r="C307" s="377"/>
      <c r="D307" s="377"/>
      <c r="E307" s="378"/>
      <c r="F307" s="378"/>
      <c r="G307" s="379"/>
      <c r="H307" s="253"/>
      <c r="I307" s="253"/>
      <c r="J307" s="253"/>
      <c r="K307" s="253"/>
      <c r="L307" s="253"/>
      <c r="M307" s="253"/>
      <c r="N307" s="253"/>
      <c r="O307" s="253"/>
      <c r="P307" s="253"/>
      <c r="Q307" s="253"/>
      <c r="R307" s="253"/>
      <c r="S307" s="253"/>
      <c r="T307" s="253"/>
      <c r="U307" s="253"/>
      <c r="V307" s="253"/>
      <c r="W307" s="253"/>
      <c r="X307" s="253"/>
      <c r="Y307" s="253"/>
      <c r="Z307" s="253"/>
      <c r="AA307" s="253"/>
    </row>
    <row r="308" spans="1:27" ht="11.25" customHeight="1" x14ac:dyDescent="0.25">
      <c r="A308" s="376"/>
      <c r="B308" s="253"/>
      <c r="C308" s="377"/>
      <c r="D308" s="377"/>
      <c r="E308" s="378"/>
      <c r="F308" s="378"/>
      <c r="G308" s="379"/>
      <c r="H308" s="253"/>
      <c r="I308" s="253"/>
      <c r="J308" s="253"/>
      <c r="K308" s="253"/>
      <c r="L308" s="253"/>
      <c r="M308" s="253"/>
      <c r="N308" s="253"/>
      <c r="O308" s="253"/>
      <c r="P308" s="253"/>
      <c r="Q308" s="253"/>
      <c r="R308" s="253"/>
      <c r="S308" s="253"/>
      <c r="T308" s="253"/>
      <c r="U308" s="253"/>
      <c r="V308" s="253"/>
      <c r="W308" s="253"/>
      <c r="X308" s="253"/>
      <c r="Y308" s="253"/>
      <c r="Z308" s="253"/>
      <c r="AA308" s="253"/>
    </row>
    <row r="309" spans="1:27" ht="11.25" customHeight="1" x14ac:dyDescent="0.25">
      <c r="A309" s="376"/>
      <c r="B309" s="253"/>
      <c r="C309" s="377"/>
      <c r="D309" s="377"/>
      <c r="E309" s="378"/>
      <c r="F309" s="378"/>
      <c r="G309" s="379"/>
      <c r="H309" s="253"/>
      <c r="I309" s="253"/>
      <c r="J309" s="253"/>
      <c r="K309" s="253"/>
      <c r="L309" s="253"/>
      <c r="M309" s="253"/>
      <c r="N309" s="253"/>
      <c r="O309" s="253"/>
      <c r="P309" s="253"/>
      <c r="Q309" s="253"/>
      <c r="R309" s="253"/>
      <c r="S309" s="253"/>
      <c r="T309" s="253"/>
      <c r="U309" s="253"/>
      <c r="V309" s="253"/>
      <c r="W309" s="253"/>
      <c r="X309" s="253"/>
      <c r="Y309" s="253"/>
      <c r="Z309" s="253"/>
      <c r="AA309" s="253"/>
    </row>
    <row r="310" spans="1:27" ht="11.25" customHeight="1" x14ac:dyDescent="0.25">
      <c r="A310" s="376"/>
      <c r="B310" s="253"/>
      <c r="C310" s="377"/>
      <c r="D310" s="377"/>
      <c r="E310" s="378"/>
      <c r="F310" s="378"/>
      <c r="G310" s="379"/>
      <c r="H310" s="253"/>
      <c r="I310" s="253"/>
      <c r="J310" s="253"/>
      <c r="K310" s="253"/>
      <c r="L310" s="253"/>
      <c r="M310" s="253"/>
      <c r="N310" s="253"/>
      <c r="O310" s="253"/>
      <c r="P310" s="253"/>
      <c r="Q310" s="253"/>
      <c r="R310" s="253"/>
      <c r="S310" s="253"/>
      <c r="T310" s="253"/>
      <c r="U310" s="253"/>
      <c r="V310" s="253"/>
      <c r="W310" s="253"/>
      <c r="X310" s="253"/>
      <c r="Y310" s="253"/>
      <c r="Z310" s="253"/>
      <c r="AA310" s="253"/>
    </row>
    <row r="311" spans="1:27" ht="11.25" customHeight="1" x14ac:dyDescent="0.25">
      <c r="A311" s="376"/>
      <c r="B311" s="253"/>
      <c r="C311" s="377"/>
      <c r="D311" s="377"/>
      <c r="E311" s="378"/>
      <c r="F311" s="378"/>
      <c r="G311" s="379"/>
      <c r="H311" s="253"/>
      <c r="I311" s="253"/>
      <c r="J311" s="253"/>
      <c r="K311" s="253"/>
      <c r="L311" s="253"/>
      <c r="M311" s="253"/>
      <c r="N311" s="253"/>
      <c r="O311" s="253"/>
      <c r="P311" s="253"/>
      <c r="Q311" s="253"/>
      <c r="R311" s="253"/>
      <c r="S311" s="253"/>
      <c r="T311" s="253"/>
      <c r="U311" s="253"/>
      <c r="V311" s="253"/>
      <c r="W311" s="253"/>
      <c r="X311" s="253"/>
      <c r="Y311" s="253"/>
      <c r="Z311" s="253"/>
      <c r="AA311" s="253"/>
    </row>
    <row r="312" spans="1:27" ht="11.25" customHeight="1" x14ac:dyDescent="0.25">
      <c r="A312" s="376"/>
      <c r="B312" s="253"/>
      <c r="C312" s="377"/>
      <c r="D312" s="377"/>
      <c r="E312" s="378"/>
      <c r="F312" s="378"/>
      <c r="G312" s="379"/>
      <c r="H312" s="253"/>
      <c r="I312" s="253"/>
      <c r="J312" s="253"/>
      <c r="K312" s="253"/>
      <c r="L312" s="253"/>
      <c r="M312" s="253"/>
      <c r="N312" s="253"/>
      <c r="O312" s="253"/>
      <c r="P312" s="253"/>
      <c r="Q312" s="253"/>
      <c r="R312" s="253"/>
      <c r="S312" s="253"/>
      <c r="T312" s="253"/>
      <c r="U312" s="253"/>
      <c r="V312" s="253"/>
      <c r="W312" s="253"/>
      <c r="X312" s="253"/>
      <c r="Y312" s="253"/>
      <c r="Z312" s="253"/>
      <c r="AA312" s="253"/>
    </row>
    <row r="313" spans="1:27" ht="11.25" customHeight="1" x14ac:dyDescent="0.25">
      <c r="A313" s="376"/>
      <c r="B313" s="253"/>
      <c r="C313" s="377"/>
      <c r="D313" s="377"/>
      <c r="E313" s="378"/>
      <c r="F313" s="378"/>
      <c r="G313" s="379"/>
      <c r="H313" s="253"/>
      <c r="I313" s="253"/>
      <c r="J313" s="253"/>
      <c r="K313" s="253"/>
      <c r="L313" s="253"/>
      <c r="M313" s="253"/>
      <c r="N313" s="253"/>
      <c r="O313" s="253"/>
      <c r="P313" s="253"/>
      <c r="Q313" s="253"/>
      <c r="R313" s="253"/>
      <c r="S313" s="253"/>
      <c r="T313" s="253"/>
      <c r="U313" s="253"/>
      <c r="V313" s="253"/>
      <c r="W313" s="253"/>
      <c r="X313" s="253"/>
      <c r="Y313" s="253"/>
      <c r="Z313" s="253"/>
      <c r="AA313" s="253"/>
    </row>
    <row r="314" spans="1:27" ht="11.25" customHeight="1" x14ac:dyDescent="0.25">
      <c r="A314" s="376"/>
      <c r="B314" s="253"/>
      <c r="C314" s="377"/>
      <c r="D314" s="377"/>
      <c r="E314" s="378"/>
      <c r="F314" s="378"/>
      <c r="G314" s="379"/>
      <c r="H314" s="253"/>
      <c r="I314" s="253"/>
      <c r="J314" s="253"/>
      <c r="K314" s="253"/>
      <c r="L314" s="253"/>
      <c r="M314" s="253"/>
      <c r="N314" s="253"/>
      <c r="O314" s="253"/>
      <c r="P314" s="253"/>
      <c r="Q314" s="253"/>
      <c r="R314" s="253"/>
      <c r="S314" s="253"/>
      <c r="T314" s="253"/>
      <c r="U314" s="253"/>
      <c r="V314" s="253"/>
      <c r="W314" s="253"/>
      <c r="X314" s="253"/>
      <c r="Y314" s="253"/>
      <c r="Z314" s="253"/>
      <c r="AA314" s="253"/>
    </row>
    <row r="315" spans="1:27" ht="11.25" customHeight="1" x14ac:dyDescent="0.25">
      <c r="A315" s="376"/>
      <c r="B315" s="253"/>
      <c r="C315" s="377"/>
      <c r="D315" s="377"/>
      <c r="E315" s="378"/>
      <c r="F315" s="378"/>
      <c r="G315" s="379"/>
      <c r="H315" s="253"/>
      <c r="I315" s="253"/>
      <c r="J315" s="253"/>
      <c r="K315" s="253"/>
      <c r="L315" s="253"/>
      <c r="M315" s="253"/>
      <c r="N315" s="253"/>
      <c r="O315" s="253"/>
      <c r="P315" s="253"/>
      <c r="Q315" s="253"/>
      <c r="R315" s="253"/>
      <c r="S315" s="253"/>
      <c r="T315" s="253"/>
      <c r="U315" s="253"/>
      <c r="V315" s="253"/>
      <c r="W315" s="253"/>
      <c r="X315" s="253"/>
      <c r="Y315" s="253"/>
      <c r="Z315" s="253"/>
      <c r="AA315" s="253"/>
    </row>
    <row r="316" spans="1:27" ht="11.25" customHeight="1" x14ac:dyDescent="0.25">
      <c r="A316" s="376"/>
      <c r="B316" s="253"/>
      <c r="C316" s="377"/>
      <c r="D316" s="377"/>
      <c r="E316" s="378"/>
      <c r="F316" s="378"/>
      <c r="G316" s="379"/>
      <c r="H316" s="253"/>
      <c r="I316" s="253"/>
      <c r="J316" s="253"/>
      <c r="K316" s="253"/>
      <c r="L316" s="253"/>
      <c r="M316" s="253"/>
      <c r="N316" s="253"/>
      <c r="O316" s="253"/>
      <c r="P316" s="253"/>
      <c r="Q316" s="253"/>
      <c r="R316" s="253"/>
      <c r="S316" s="253"/>
      <c r="T316" s="253"/>
      <c r="U316" s="253"/>
      <c r="V316" s="253"/>
      <c r="W316" s="253"/>
      <c r="X316" s="253"/>
      <c r="Y316" s="253"/>
      <c r="Z316" s="253"/>
      <c r="AA316" s="253"/>
    </row>
    <row r="317" spans="1:27" ht="11.25" customHeight="1" x14ac:dyDescent="0.25">
      <c r="A317" s="376"/>
      <c r="B317" s="253"/>
      <c r="C317" s="377"/>
      <c r="D317" s="377"/>
      <c r="E317" s="378"/>
      <c r="F317" s="378"/>
      <c r="G317" s="379"/>
      <c r="H317" s="253"/>
      <c r="I317" s="253"/>
      <c r="J317" s="253"/>
      <c r="K317" s="253"/>
      <c r="L317" s="253"/>
      <c r="M317" s="253"/>
      <c r="N317" s="253"/>
      <c r="O317" s="253"/>
      <c r="P317" s="253"/>
      <c r="Q317" s="253"/>
      <c r="R317" s="253"/>
      <c r="S317" s="253"/>
      <c r="T317" s="253"/>
      <c r="U317" s="253"/>
      <c r="V317" s="253"/>
      <c r="W317" s="253"/>
      <c r="X317" s="253"/>
      <c r="Y317" s="253"/>
      <c r="Z317" s="253"/>
      <c r="AA317" s="253"/>
    </row>
    <row r="318" spans="1:27" ht="11.25" customHeight="1" x14ac:dyDescent="0.25">
      <c r="A318" s="376"/>
      <c r="B318" s="253"/>
      <c r="C318" s="377"/>
      <c r="D318" s="377"/>
      <c r="E318" s="378"/>
      <c r="F318" s="378"/>
      <c r="G318" s="379"/>
      <c r="H318" s="253"/>
      <c r="I318" s="253"/>
      <c r="J318" s="253"/>
      <c r="K318" s="253"/>
      <c r="L318" s="253"/>
      <c r="M318" s="253"/>
      <c r="N318" s="253"/>
      <c r="O318" s="253"/>
      <c r="P318" s="253"/>
      <c r="Q318" s="253"/>
      <c r="R318" s="253"/>
      <c r="S318" s="253"/>
      <c r="T318" s="253"/>
      <c r="U318" s="253"/>
      <c r="V318" s="253"/>
      <c r="W318" s="253"/>
      <c r="X318" s="253"/>
      <c r="Y318" s="253"/>
      <c r="Z318" s="253"/>
      <c r="AA318" s="253"/>
    </row>
    <row r="319" spans="1:27" ht="11.25" customHeight="1" x14ac:dyDescent="0.25">
      <c r="A319" s="376"/>
      <c r="B319" s="253"/>
      <c r="C319" s="377"/>
      <c r="D319" s="377"/>
      <c r="E319" s="378"/>
      <c r="F319" s="378"/>
      <c r="G319" s="379"/>
      <c r="H319" s="253"/>
      <c r="I319" s="253"/>
      <c r="J319" s="253"/>
      <c r="K319" s="253"/>
      <c r="L319" s="253"/>
      <c r="M319" s="253"/>
      <c r="N319" s="253"/>
      <c r="O319" s="253"/>
      <c r="P319" s="253"/>
      <c r="Q319" s="253"/>
      <c r="R319" s="253"/>
      <c r="S319" s="253"/>
      <c r="T319" s="253"/>
      <c r="U319" s="253"/>
      <c r="V319" s="253"/>
      <c r="W319" s="253"/>
      <c r="X319" s="253"/>
      <c r="Y319" s="253"/>
      <c r="Z319" s="253"/>
      <c r="AA319" s="253"/>
    </row>
    <row r="320" spans="1:27" ht="11.25" customHeight="1" x14ac:dyDescent="0.25">
      <c r="A320" s="376"/>
      <c r="B320" s="253"/>
      <c r="C320" s="377"/>
      <c r="D320" s="377"/>
      <c r="E320" s="378"/>
      <c r="F320" s="378"/>
      <c r="G320" s="379"/>
      <c r="H320" s="253"/>
      <c r="I320" s="253"/>
      <c r="J320" s="253"/>
      <c r="K320" s="253"/>
      <c r="L320" s="253"/>
      <c r="M320" s="253"/>
      <c r="N320" s="253"/>
      <c r="O320" s="253"/>
      <c r="P320" s="253"/>
      <c r="Q320" s="253"/>
      <c r="R320" s="253"/>
      <c r="S320" s="253"/>
      <c r="T320" s="253"/>
      <c r="U320" s="253"/>
      <c r="V320" s="253"/>
      <c r="W320" s="253"/>
      <c r="X320" s="253"/>
      <c r="Y320" s="253"/>
      <c r="Z320" s="253"/>
      <c r="AA320" s="253"/>
    </row>
    <row r="321" spans="1:27" ht="11.25" customHeight="1" x14ac:dyDescent="0.25">
      <c r="A321" s="376"/>
      <c r="B321" s="253"/>
      <c r="C321" s="377"/>
      <c r="D321" s="377"/>
      <c r="E321" s="378"/>
      <c r="F321" s="378"/>
      <c r="G321" s="379"/>
      <c r="H321" s="253"/>
      <c r="I321" s="253"/>
      <c r="J321" s="253"/>
      <c r="K321" s="253"/>
      <c r="L321" s="253"/>
      <c r="M321" s="253"/>
      <c r="N321" s="253"/>
      <c r="O321" s="253"/>
      <c r="P321" s="253"/>
      <c r="Q321" s="253"/>
      <c r="R321" s="253"/>
      <c r="S321" s="253"/>
      <c r="T321" s="253"/>
      <c r="U321" s="253"/>
      <c r="V321" s="253"/>
      <c r="W321" s="253"/>
      <c r="X321" s="253"/>
      <c r="Y321" s="253"/>
      <c r="Z321" s="253"/>
      <c r="AA321" s="253"/>
    </row>
    <row r="322" spans="1:27" ht="11.25" customHeight="1" x14ac:dyDescent="0.25">
      <c r="A322" s="376"/>
      <c r="B322" s="253"/>
      <c r="C322" s="377"/>
      <c r="D322" s="377"/>
      <c r="E322" s="378"/>
      <c r="F322" s="378"/>
      <c r="G322" s="379"/>
      <c r="H322" s="253"/>
      <c r="I322" s="253"/>
      <c r="J322" s="253"/>
      <c r="K322" s="253"/>
      <c r="L322" s="253"/>
      <c r="M322" s="253"/>
      <c r="N322" s="253"/>
      <c r="O322" s="253"/>
      <c r="P322" s="253"/>
      <c r="Q322" s="253"/>
      <c r="R322" s="253"/>
      <c r="S322" s="253"/>
      <c r="T322" s="253"/>
      <c r="U322" s="253"/>
      <c r="V322" s="253"/>
      <c r="W322" s="253"/>
      <c r="X322" s="253"/>
      <c r="Y322" s="253"/>
      <c r="Z322" s="253"/>
      <c r="AA322" s="253"/>
    </row>
    <row r="323" spans="1:27" ht="11.25" customHeight="1" x14ac:dyDescent="0.25">
      <c r="A323" s="376"/>
      <c r="B323" s="253"/>
      <c r="C323" s="377"/>
      <c r="D323" s="377"/>
      <c r="E323" s="378"/>
      <c r="F323" s="378"/>
      <c r="G323" s="379"/>
      <c r="H323" s="253"/>
      <c r="I323" s="253"/>
      <c r="J323" s="253"/>
      <c r="K323" s="253"/>
      <c r="L323" s="253"/>
      <c r="M323" s="253"/>
      <c r="N323" s="253"/>
      <c r="O323" s="253"/>
      <c r="P323" s="253"/>
      <c r="Q323" s="253"/>
      <c r="R323" s="253"/>
      <c r="S323" s="253"/>
      <c r="T323" s="253"/>
      <c r="U323" s="253"/>
      <c r="V323" s="253"/>
      <c r="W323" s="253"/>
      <c r="X323" s="253"/>
      <c r="Y323" s="253"/>
      <c r="Z323" s="253"/>
      <c r="AA323" s="253"/>
    </row>
    <row r="324" spans="1:27" ht="11.25" customHeight="1" x14ac:dyDescent="0.25">
      <c r="A324" s="376"/>
      <c r="B324" s="253"/>
      <c r="C324" s="377"/>
      <c r="D324" s="377"/>
      <c r="E324" s="378"/>
      <c r="F324" s="378"/>
      <c r="G324" s="379"/>
      <c r="H324" s="253"/>
      <c r="I324" s="253"/>
      <c r="J324" s="253"/>
      <c r="K324" s="253"/>
      <c r="L324" s="253"/>
      <c r="M324" s="253"/>
      <c r="N324" s="253"/>
      <c r="O324" s="253"/>
      <c r="P324" s="253"/>
      <c r="Q324" s="253"/>
      <c r="R324" s="253"/>
      <c r="S324" s="253"/>
      <c r="T324" s="253"/>
      <c r="U324" s="253"/>
      <c r="V324" s="253"/>
      <c r="W324" s="253"/>
      <c r="X324" s="253"/>
      <c r="Y324" s="253"/>
      <c r="Z324" s="253"/>
      <c r="AA324" s="253"/>
    </row>
    <row r="325" spans="1:27" ht="11.25" customHeight="1" x14ac:dyDescent="0.25">
      <c r="A325" s="376"/>
      <c r="B325" s="253"/>
      <c r="C325" s="377"/>
      <c r="D325" s="377"/>
      <c r="E325" s="378"/>
      <c r="F325" s="378"/>
      <c r="G325" s="379"/>
      <c r="H325" s="253"/>
      <c r="I325" s="253"/>
      <c r="J325" s="253"/>
      <c r="K325" s="253"/>
      <c r="L325" s="253"/>
      <c r="M325" s="253"/>
      <c r="N325" s="253"/>
      <c r="O325" s="253"/>
      <c r="P325" s="253"/>
      <c r="Q325" s="253"/>
      <c r="R325" s="253"/>
      <c r="S325" s="253"/>
      <c r="T325" s="253"/>
      <c r="U325" s="253"/>
      <c r="V325" s="253"/>
      <c r="W325" s="253"/>
      <c r="X325" s="253"/>
      <c r="Y325" s="253"/>
      <c r="Z325" s="253"/>
      <c r="AA325" s="253"/>
    </row>
    <row r="326" spans="1:27" ht="11.25" customHeight="1" x14ac:dyDescent="0.25">
      <c r="A326" s="376"/>
      <c r="B326" s="253"/>
      <c r="C326" s="377"/>
      <c r="D326" s="377"/>
      <c r="E326" s="378"/>
      <c r="F326" s="378"/>
      <c r="G326" s="379"/>
      <c r="H326" s="253"/>
      <c r="I326" s="253"/>
      <c r="J326" s="253"/>
      <c r="K326" s="253"/>
      <c r="L326" s="253"/>
      <c r="M326" s="253"/>
      <c r="N326" s="253"/>
      <c r="O326" s="253"/>
      <c r="P326" s="253"/>
      <c r="Q326" s="253"/>
      <c r="R326" s="253"/>
      <c r="S326" s="253"/>
      <c r="T326" s="253"/>
      <c r="U326" s="253"/>
      <c r="V326" s="253"/>
      <c r="W326" s="253"/>
      <c r="X326" s="253"/>
      <c r="Y326" s="253"/>
      <c r="Z326" s="253"/>
      <c r="AA326" s="253"/>
    </row>
    <row r="327" spans="1:27" ht="11.25" customHeight="1" x14ac:dyDescent="0.25">
      <c r="A327" s="376"/>
      <c r="B327" s="253"/>
      <c r="C327" s="377"/>
      <c r="D327" s="377"/>
      <c r="E327" s="378"/>
      <c r="F327" s="378"/>
      <c r="G327" s="379"/>
      <c r="H327" s="253"/>
      <c r="I327" s="253"/>
      <c r="J327" s="253"/>
      <c r="K327" s="253"/>
      <c r="L327" s="253"/>
      <c r="M327" s="253"/>
      <c r="N327" s="253"/>
      <c r="O327" s="253"/>
      <c r="P327" s="253"/>
      <c r="Q327" s="253"/>
      <c r="R327" s="253"/>
      <c r="S327" s="253"/>
      <c r="T327" s="253"/>
      <c r="U327" s="253"/>
      <c r="V327" s="253"/>
      <c r="W327" s="253"/>
      <c r="X327" s="253"/>
      <c r="Y327" s="253"/>
      <c r="Z327" s="253"/>
      <c r="AA327" s="253"/>
    </row>
    <row r="328" spans="1:27" ht="11.25" customHeight="1" x14ac:dyDescent="0.25">
      <c r="A328" s="376"/>
      <c r="B328" s="253"/>
      <c r="C328" s="377"/>
      <c r="D328" s="377"/>
      <c r="E328" s="378"/>
      <c r="F328" s="378"/>
      <c r="G328" s="379"/>
      <c r="H328" s="253"/>
      <c r="I328" s="253"/>
      <c r="J328" s="253"/>
      <c r="K328" s="253"/>
      <c r="L328" s="253"/>
      <c r="M328" s="253"/>
      <c r="N328" s="253"/>
      <c r="O328" s="253"/>
      <c r="P328" s="253"/>
      <c r="Q328" s="253"/>
      <c r="R328" s="253"/>
      <c r="S328" s="253"/>
      <c r="T328" s="253"/>
      <c r="U328" s="253"/>
      <c r="V328" s="253"/>
      <c r="W328" s="253"/>
      <c r="X328" s="253"/>
      <c r="Y328" s="253"/>
      <c r="Z328" s="253"/>
      <c r="AA328" s="253"/>
    </row>
    <row r="329" spans="1:27" ht="11.25" customHeight="1" x14ac:dyDescent="0.25">
      <c r="A329" s="376"/>
      <c r="B329" s="253"/>
      <c r="C329" s="377"/>
      <c r="D329" s="377"/>
      <c r="E329" s="378"/>
      <c r="F329" s="378"/>
      <c r="G329" s="379"/>
      <c r="H329" s="253"/>
      <c r="I329" s="253"/>
      <c r="J329" s="253"/>
      <c r="K329" s="253"/>
      <c r="L329" s="253"/>
      <c r="M329" s="253"/>
      <c r="N329" s="253"/>
      <c r="O329" s="253"/>
      <c r="P329" s="253"/>
      <c r="Q329" s="253"/>
      <c r="R329" s="253"/>
      <c r="S329" s="253"/>
      <c r="T329" s="253"/>
      <c r="U329" s="253"/>
      <c r="V329" s="253"/>
      <c r="W329" s="253"/>
      <c r="X329" s="253"/>
      <c r="Y329" s="253"/>
      <c r="Z329" s="253"/>
      <c r="AA329" s="253"/>
    </row>
    <row r="330" spans="1:27" ht="11.25" customHeight="1" x14ac:dyDescent="0.25">
      <c r="A330" s="376"/>
      <c r="B330" s="253"/>
      <c r="C330" s="377"/>
      <c r="D330" s="377"/>
      <c r="E330" s="378"/>
      <c r="F330" s="378"/>
      <c r="G330" s="379"/>
      <c r="H330" s="253"/>
      <c r="I330" s="253"/>
      <c r="J330" s="253"/>
      <c r="K330" s="253"/>
      <c r="L330" s="253"/>
      <c r="M330" s="253"/>
      <c r="N330" s="253"/>
      <c r="O330" s="253"/>
      <c r="P330" s="253"/>
      <c r="Q330" s="253"/>
      <c r="R330" s="253"/>
      <c r="S330" s="253"/>
      <c r="T330" s="253"/>
      <c r="U330" s="253"/>
      <c r="V330" s="253"/>
      <c r="W330" s="253"/>
      <c r="X330" s="253"/>
      <c r="Y330" s="253"/>
      <c r="Z330" s="253"/>
      <c r="AA330" s="253"/>
    </row>
    <row r="331" spans="1:27" ht="11.25" customHeight="1" x14ac:dyDescent="0.25">
      <c r="A331" s="376"/>
      <c r="B331" s="253"/>
      <c r="C331" s="377"/>
      <c r="D331" s="377"/>
      <c r="E331" s="378"/>
      <c r="F331" s="378"/>
      <c r="G331" s="379"/>
      <c r="H331" s="253"/>
      <c r="I331" s="253"/>
      <c r="J331" s="253"/>
      <c r="K331" s="253"/>
      <c r="L331" s="253"/>
      <c r="M331" s="253"/>
      <c r="N331" s="253"/>
      <c r="O331" s="253"/>
      <c r="P331" s="253"/>
      <c r="Q331" s="253"/>
      <c r="R331" s="253"/>
      <c r="S331" s="253"/>
      <c r="T331" s="253"/>
      <c r="U331" s="253"/>
      <c r="V331" s="253"/>
      <c r="W331" s="253"/>
      <c r="X331" s="253"/>
      <c r="Y331" s="253"/>
      <c r="Z331" s="253"/>
      <c r="AA331" s="253"/>
    </row>
    <row r="332" spans="1:27" ht="11.25" customHeight="1" x14ac:dyDescent="0.25">
      <c r="A332" s="376"/>
      <c r="B332" s="253"/>
      <c r="C332" s="377"/>
      <c r="D332" s="377"/>
      <c r="E332" s="378"/>
      <c r="F332" s="378"/>
      <c r="G332" s="379"/>
      <c r="H332" s="253"/>
      <c r="I332" s="253"/>
      <c r="J332" s="253"/>
      <c r="K332" s="253"/>
      <c r="L332" s="253"/>
      <c r="M332" s="253"/>
      <c r="N332" s="253"/>
      <c r="O332" s="253"/>
      <c r="P332" s="253"/>
      <c r="Q332" s="253"/>
      <c r="R332" s="253"/>
      <c r="S332" s="253"/>
      <c r="T332" s="253"/>
      <c r="U332" s="253"/>
      <c r="V332" s="253"/>
      <c r="W332" s="253"/>
      <c r="X332" s="253"/>
      <c r="Y332" s="253"/>
      <c r="Z332" s="253"/>
      <c r="AA332" s="253"/>
    </row>
    <row r="333" spans="1:27" ht="11.25" customHeight="1" x14ac:dyDescent="0.25">
      <c r="A333" s="376"/>
      <c r="B333" s="253"/>
      <c r="C333" s="377"/>
      <c r="D333" s="377"/>
      <c r="E333" s="378"/>
      <c r="F333" s="378"/>
      <c r="G333" s="379"/>
      <c r="H333" s="253"/>
      <c r="I333" s="253"/>
      <c r="J333" s="253"/>
      <c r="K333" s="253"/>
      <c r="L333" s="253"/>
      <c r="M333" s="253"/>
      <c r="N333" s="253"/>
      <c r="O333" s="253"/>
      <c r="P333" s="253"/>
      <c r="Q333" s="253"/>
      <c r="R333" s="253"/>
      <c r="S333" s="253"/>
      <c r="T333" s="253"/>
      <c r="U333" s="253"/>
      <c r="V333" s="253"/>
      <c r="W333" s="253"/>
      <c r="X333" s="253"/>
      <c r="Y333" s="253"/>
      <c r="Z333" s="253"/>
      <c r="AA333" s="253"/>
    </row>
    <row r="334" spans="1:27" ht="11.25" customHeight="1" x14ac:dyDescent="0.25">
      <c r="A334" s="376"/>
      <c r="B334" s="253"/>
      <c r="C334" s="377"/>
      <c r="D334" s="377"/>
      <c r="E334" s="378"/>
      <c r="F334" s="378"/>
      <c r="G334" s="379"/>
      <c r="H334" s="253"/>
      <c r="I334" s="253"/>
      <c r="J334" s="253"/>
      <c r="K334" s="253"/>
      <c r="L334" s="253"/>
      <c r="M334" s="253"/>
      <c r="N334" s="253"/>
      <c r="O334" s="253"/>
      <c r="P334" s="253"/>
      <c r="Q334" s="253"/>
      <c r="R334" s="253"/>
      <c r="S334" s="253"/>
      <c r="T334" s="253"/>
      <c r="U334" s="253"/>
      <c r="V334" s="253"/>
      <c r="W334" s="253"/>
      <c r="X334" s="253"/>
      <c r="Y334" s="253"/>
      <c r="Z334" s="253"/>
      <c r="AA334" s="253"/>
    </row>
    <row r="335" spans="1:27" ht="11.25" customHeight="1" x14ac:dyDescent="0.25">
      <c r="A335" s="376"/>
      <c r="B335" s="253"/>
      <c r="C335" s="377"/>
      <c r="D335" s="377"/>
      <c r="E335" s="378"/>
      <c r="F335" s="378"/>
      <c r="G335" s="379"/>
      <c r="H335" s="253"/>
      <c r="I335" s="253"/>
      <c r="J335" s="253"/>
      <c r="K335" s="253"/>
      <c r="L335" s="253"/>
      <c r="M335" s="253"/>
      <c r="N335" s="253"/>
      <c r="O335" s="253"/>
      <c r="P335" s="253"/>
      <c r="Q335" s="253"/>
      <c r="R335" s="253"/>
      <c r="S335" s="253"/>
      <c r="T335" s="253"/>
      <c r="U335" s="253"/>
      <c r="V335" s="253"/>
      <c r="W335" s="253"/>
      <c r="X335" s="253"/>
      <c r="Y335" s="253"/>
      <c r="Z335" s="253"/>
      <c r="AA335" s="253"/>
    </row>
    <row r="336" spans="1:27" ht="11.25" customHeight="1" x14ac:dyDescent="0.25">
      <c r="A336" s="376"/>
      <c r="B336" s="253"/>
      <c r="C336" s="377"/>
      <c r="D336" s="377"/>
      <c r="E336" s="378"/>
      <c r="F336" s="378"/>
      <c r="G336" s="379"/>
      <c r="H336" s="253"/>
      <c r="I336" s="253"/>
      <c r="J336" s="253"/>
      <c r="K336" s="253"/>
      <c r="L336" s="253"/>
      <c r="M336" s="253"/>
      <c r="N336" s="253"/>
      <c r="O336" s="253"/>
      <c r="P336" s="253"/>
      <c r="Q336" s="253"/>
      <c r="R336" s="253"/>
      <c r="S336" s="253"/>
      <c r="T336" s="253"/>
      <c r="U336" s="253"/>
      <c r="V336" s="253"/>
      <c r="W336" s="253"/>
      <c r="X336" s="253"/>
      <c r="Y336" s="253"/>
      <c r="Z336" s="253"/>
      <c r="AA336" s="253"/>
    </row>
    <row r="337" spans="1:27" ht="11.25" customHeight="1" x14ac:dyDescent="0.25">
      <c r="A337" s="376"/>
      <c r="B337" s="253"/>
      <c r="C337" s="377"/>
      <c r="D337" s="377"/>
      <c r="E337" s="378"/>
      <c r="F337" s="378"/>
      <c r="G337" s="379"/>
      <c r="H337" s="253"/>
      <c r="I337" s="253"/>
      <c r="J337" s="253"/>
      <c r="K337" s="253"/>
      <c r="L337" s="253"/>
      <c r="M337" s="253"/>
      <c r="N337" s="253"/>
      <c r="O337" s="253"/>
      <c r="P337" s="253"/>
      <c r="Q337" s="253"/>
      <c r="R337" s="253"/>
      <c r="S337" s="253"/>
      <c r="T337" s="253"/>
      <c r="U337" s="253"/>
      <c r="V337" s="253"/>
      <c r="W337" s="253"/>
      <c r="X337" s="253"/>
      <c r="Y337" s="253"/>
      <c r="Z337" s="253"/>
      <c r="AA337" s="253"/>
    </row>
    <row r="338" spans="1:27" ht="11.25" customHeight="1" x14ac:dyDescent="0.25">
      <c r="A338" s="376"/>
      <c r="B338" s="253"/>
      <c r="C338" s="377"/>
      <c r="D338" s="377"/>
      <c r="E338" s="378"/>
      <c r="F338" s="378"/>
      <c r="G338" s="379"/>
      <c r="H338" s="253"/>
      <c r="I338" s="253"/>
      <c r="J338" s="253"/>
      <c r="K338" s="253"/>
      <c r="L338" s="253"/>
      <c r="M338" s="253"/>
      <c r="N338" s="253"/>
      <c r="O338" s="253"/>
      <c r="P338" s="253"/>
      <c r="Q338" s="253"/>
      <c r="R338" s="253"/>
      <c r="S338" s="253"/>
      <c r="T338" s="253"/>
      <c r="U338" s="253"/>
      <c r="V338" s="253"/>
      <c r="W338" s="253"/>
      <c r="X338" s="253"/>
      <c r="Y338" s="253"/>
      <c r="Z338" s="253"/>
      <c r="AA338" s="253"/>
    </row>
    <row r="339" spans="1:27" ht="11.25" customHeight="1" x14ac:dyDescent="0.25">
      <c r="A339" s="376"/>
      <c r="B339" s="253"/>
      <c r="C339" s="377"/>
      <c r="D339" s="377"/>
      <c r="E339" s="378"/>
      <c r="F339" s="378"/>
      <c r="G339" s="379"/>
      <c r="H339" s="253"/>
      <c r="I339" s="253"/>
      <c r="J339" s="253"/>
      <c r="K339" s="253"/>
      <c r="L339" s="253"/>
      <c r="M339" s="253"/>
      <c r="N339" s="253"/>
      <c r="O339" s="253"/>
      <c r="P339" s="253"/>
      <c r="Q339" s="253"/>
      <c r="R339" s="253"/>
      <c r="S339" s="253"/>
      <c r="T339" s="253"/>
      <c r="U339" s="253"/>
      <c r="V339" s="253"/>
      <c r="W339" s="253"/>
      <c r="X339" s="253"/>
      <c r="Y339" s="253"/>
      <c r="Z339" s="253"/>
      <c r="AA339" s="253"/>
    </row>
    <row r="340" spans="1:27" ht="11.25" customHeight="1" x14ac:dyDescent="0.25">
      <c r="A340" s="376"/>
      <c r="B340" s="253"/>
      <c r="C340" s="377"/>
      <c r="D340" s="377"/>
      <c r="E340" s="378"/>
      <c r="F340" s="378"/>
      <c r="G340" s="379"/>
      <c r="H340" s="253"/>
      <c r="I340" s="253"/>
      <c r="J340" s="253"/>
      <c r="K340" s="253"/>
      <c r="L340" s="253"/>
      <c r="M340" s="253"/>
      <c r="N340" s="253"/>
      <c r="O340" s="253"/>
      <c r="P340" s="253"/>
      <c r="Q340" s="253"/>
      <c r="R340" s="253"/>
      <c r="S340" s="253"/>
      <c r="T340" s="253"/>
      <c r="U340" s="253"/>
      <c r="V340" s="253"/>
      <c r="W340" s="253"/>
      <c r="X340" s="253"/>
      <c r="Y340" s="253"/>
      <c r="Z340" s="253"/>
      <c r="AA340" s="253"/>
    </row>
    <row r="341" spans="1:27" ht="11.25" customHeight="1" x14ac:dyDescent="0.25">
      <c r="A341" s="376"/>
      <c r="B341" s="253"/>
      <c r="C341" s="377"/>
      <c r="D341" s="377"/>
      <c r="E341" s="378"/>
      <c r="F341" s="378"/>
      <c r="G341" s="379"/>
      <c r="H341" s="253"/>
      <c r="I341" s="253"/>
      <c r="J341" s="253"/>
      <c r="K341" s="253"/>
      <c r="L341" s="253"/>
      <c r="M341" s="253"/>
      <c r="N341" s="253"/>
      <c r="O341" s="253"/>
      <c r="P341" s="253"/>
      <c r="Q341" s="253"/>
      <c r="R341" s="253"/>
      <c r="S341" s="253"/>
      <c r="T341" s="253"/>
      <c r="U341" s="253"/>
      <c r="V341" s="253"/>
      <c r="W341" s="253"/>
      <c r="X341" s="253"/>
      <c r="Y341" s="253"/>
      <c r="Z341" s="253"/>
      <c r="AA341" s="253"/>
    </row>
    <row r="342" spans="1:27" ht="11.25" customHeight="1" x14ac:dyDescent="0.25">
      <c r="A342" s="376"/>
      <c r="B342" s="253"/>
      <c r="C342" s="377"/>
      <c r="D342" s="377"/>
      <c r="E342" s="378"/>
      <c r="F342" s="378"/>
      <c r="G342" s="379"/>
      <c r="H342" s="253"/>
      <c r="I342" s="253"/>
      <c r="J342" s="253"/>
      <c r="K342" s="253"/>
      <c r="L342" s="253"/>
      <c r="M342" s="253"/>
      <c r="N342" s="253"/>
      <c r="O342" s="253"/>
      <c r="P342" s="253"/>
      <c r="Q342" s="253"/>
      <c r="R342" s="253"/>
      <c r="S342" s="253"/>
      <c r="T342" s="253"/>
      <c r="U342" s="253"/>
      <c r="V342" s="253"/>
      <c r="W342" s="253"/>
      <c r="X342" s="253"/>
      <c r="Y342" s="253"/>
      <c r="Z342" s="253"/>
      <c r="AA342" s="253"/>
    </row>
    <row r="343" spans="1:27" ht="11.25" customHeight="1" x14ac:dyDescent="0.25">
      <c r="A343" s="376"/>
      <c r="B343" s="253"/>
      <c r="C343" s="377"/>
      <c r="D343" s="377"/>
      <c r="E343" s="378"/>
      <c r="F343" s="378"/>
      <c r="G343" s="379"/>
      <c r="H343" s="253"/>
      <c r="I343" s="253"/>
      <c r="J343" s="253"/>
      <c r="K343" s="253"/>
      <c r="L343" s="253"/>
      <c r="M343" s="253"/>
      <c r="N343" s="253"/>
      <c r="O343" s="253"/>
      <c r="P343" s="253"/>
      <c r="Q343" s="253"/>
      <c r="R343" s="253"/>
      <c r="S343" s="253"/>
      <c r="T343" s="253"/>
      <c r="U343" s="253"/>
      <c r="V343" s="253"/>
      <c r="W343" s="253"/>
      <c r="X343" s="253"/>
      <c r="Y343" s="253"/>
      <c r="Z343" s="253"/>
      <c r="AA343" s="253"/>
    </row>
    <row r="344" spans="1:27" ht="11.25" customHeight="1" x14ac:dyDescent="0.25">
      <c r="A344" s="376"/>
      <c r="B344" s="253"/>
      <c r="C344" s="377"/>
      <c r="D344" s="377"/>
      <c r="E344" s="378"/>
      <c r="F344" s="378"/>
      <c r="G344" s="379"/>
      <c r="H344" s="253"/>
      <c r="I344" s="253"/>
      <c r="J344" s="253"/>
      <c r="K344" s="253"/>
      <c r="L344" s="253"/>
      <c r="M344" s="253"/>
      <c r="N344" s="253"/>
      <c r="O344" s="253"/>
      <c r="P344" s="253"/>
      <c r="Q344" s="253"/>
      <c r="R344" s="253"/>
      <c r="S344" s="253"/>
      <c r="T344" s="253"/>
      <c r="U344" s="253"/>
      <c r="V344" s="253"/>
      <c r="W344" s="253"/>
      <c r="X344" s="253"/>
      <c r="Y344" s="253"/>
      <c r="Z344" s="253"/>
      <c r="AA344" s="253"/>
    </row>
    <row r="345" spans="1:27" ht="11.25" customHeight="1" x14ac:dyDescent="0.25">
      <c r="A345" s="376"/>
      <c r="B345" s="253"/>
      <c r="C345" s="377"/>
      <c r="D345" s="377"/>
      <c r="E345" s="378"/>
      <c r="F345" s="378"/>
      <c r="G345" s="379"/>
      <c r="H345" s="253"/>
      <c r="I345" s="253"/>
      <c r="J345" s="253"/>
      <c r="K345" s="253"/>
      <c r="L345" s="253"/>
      <c r="M345" s="253"/>
      <c r="N345" s="253"/>
      <c r="O345" s="253"/>
      <c r="P345" s="253"/>
      <c r="Q345" s="253"/>
      <c r="R345" s="253"/>
      <c r="S345" s="253"/>
      <c r="T345" s="253"/>
      <c r="U345" s="253"/>
      <c r="V345" s="253"/>
      <c r="W345" s="253"/>
      <c r="X345" s="253"/>
      <c r="Y345" s="253"/>
      <c r="Z345" s="253"/>
      <c r="AA345" s="253"/>
    </row>
    <row r="346" spans="1:27" ht="11.25" customHeight="1" x14ac:dyDescent="0.25">
      <c r="A346" s="376"/>
      <c r="B346" s="253"/>
      <c r="C346" s="377"/>
      <c r="D346" s="377"/>
      <c r="E346" s="378"/>
      <c r="F346" s="378"/>
      <c r="G346" s="379"/>
      <c r="H346" s="253"/>
      <c r="I346" s="253"/>
      <c r="J346" s="253"/>
      <c r="K346" s="253"/>
      <c r="L346" s="253"/>
      <c r="M346" s="253"/>
      <c r="N346" s="253"/>
      <c r="O346" s="253"/>
      <c r="P346" s="253"/>
      <c r="Q346" s="253"/>
      <c r="R346" s="253"/>
      <c r="S346" s="253"/>
      <c r="T346" s="253"/>
      <c r="U346" s="253"/>
      <c r="V346" s="253"/>
      <c r="W346" s="253"/>
      <c r="X346" s="253"/>
      <c r="Y346" s="253"/>
      <c r="Z346" s="253"/>
      <c r="AA346" s="253"/>
    </row>
    <row r="347" spans="1:27" ht="11.25" customHeight="1" x14ac:dyDescent="0.25">
      <c r="A347" s="376"/>
      <c r="B347" s="253"/>
      <c r="C347" s="377"/>
      <c r="D347" s="377"/>
      <c r="E347" s="378"/>
      <c r="F347" s="378"/>
      <c r="G347" s="379"/>
      <c r="H347" s="253"/>
      <c r="I347" s="253"/>
      <c r="J347" s="253"/>
      <c r="K347" s="253"/>
      <c r="L347" s="253"/>
      <c r="M347" s="253"/>
      <c r="N347" s="253"/>
      <c r="O347" s="253"/>
      <c r="P347" s="253"/>
      <c r="Q347" s="253"/>
      <c r="R347" s="253"/>
      <c r="S347" s="253"/>
      <c r="T347" s="253"/>
      <c r="U347" s="253"/>
      <c r="V347" s="253"/>
      <c r="W347" s="253"/>
      <c r="X347" s="253"/>
      <c r="Y347" s="253"/>
      <c r="Z347" s="253"/>
      <c r="AA347" s="253"/>
    </row>
    <row r="348" spans="1:27" ht="11.25" customHeight="1" x14ac:dyDescent="0.25">
      <c r="A348" s="376"/>
      <c r="B348" s="253"/>
      <c r="C348" s="377"/>
      <c r="D348" s="377"/>
      <c r="E348" s="378"/>
      <c r="F348" s="378"/>
      <c r="G348" s="379"/>
      <c r="H348" s="253"/>
      <c r="I348" s="253"/>
      <c r="J348" s="253"/>
      <c r="K348" s="253"/>
      <c r="L348" s="253"/>
      <c r="M348" s="253"/>
      <c r="N348" s="253"/>
      <c r="O348" s="253"/>
      <c r="P348" s="253"/>
      <c r="Q348" s="253"/>
      <c r="R348" s="253"/>
      <c r="S348" s="253"/>
      <c r="T348" s="253"/>
      <c r="U348" s="253"/>
      <c r="V348" s="253"/>
      <c r="W348" s="253"/>
      <c r="X348" s="253"/>
      <c r="Y348" s="253"/>
      <c r="Z348" s="253"/>
      <c r="AA348" s="253"/>
    </row>
    <row r="349" spans="1:27" ht="11.25" customHeight="1" x14ac:dyDescent="0.25">
      <c r="A349" s="376"/>
      <c r="B349" s="253"/>
      <c r="C349" s="377"/>
      <c r="D349" s="377"/>
      <c r="E349" s="378"/>
      <c r="F349" s="378"/>
      <c r="G349" s="379"/>
      <c r="H349" s="253"/>
      <c r="I349" s="253"/>
      <c r="J349" s="253"/>
      <c r="K349" s="253"/>
      <c r="L349" s="253"/>
      <c r="M349" s="253"/>
      <c r="N349" s="253"/>
      <c r="O349" s="253"/>
      <c r="P349" s="253"/>
      <c r="Q349" s="253"/>
      <c r="R349" s="253"/>
      <c r="S349" s="253"/>
      <c r="T349" s="253"/>
      <c r="U349" s="253"/>
      <c r="V349" s="253"/>
      <c r="W349" s="253"/>
      <c r="X349" s="253"/>
      <c r="Y349" s="253"/>
      <c r="Z349" s="253"/>
      <c r="AA349" s="253"/>
    </row>
    <row r="350" spans="1:27" ht="11.25" customHeight="1" x14ac:dyDescent="0.25">
      <c r="A350" s="376"/>
      <c r="B350" s="253"/>
      <c r="C350" s="377"/>
      <c r="D350" s="377"/>
      <c r="E350" s="378"/>
      <c r="F350" s="378"/>
      <c r="G350" s="379"/>
      <c r="H350" s="253"/>
      <c r="I350" s="253"/>
      <c r="J350" s="253"/>
      <c r="K350" s="253"/>
      <c r="L350" s="253"/>
      <c r="M350" s="253"/>
      <c r="N350" s="253"/>
      <c r="O350" s="253"/>
      <c r="P350" s="253"/>
      <c r="Q350" s="253"/>
      <c r="R350" s="253"/>
      <c r="S350" s="253"/>
      <c r="T350" s="253"/>
      <c r="U350" s="253"/>
      <c r="V350" s="253"/>
      <c r="W350" s="253"/>
      <c r="X350" s="253"/>
      <c r="Y350" s="253"/>
      <c r="Z350" s="253"/>
      <c r="AA350" s="253"/>
    </row>
    <row r="351" spans="1:27" ht="11.25" customHeight="1" x14ac:dyDescent="0.25">
      <c r="A351" s="376"/>
      <c r="B351" s="253"/>
      <c r="C351" s="377"/>
      <c r="D351" s="377"/>
      <c r="E351" s="378"/>
      <c r="F351" s="378"/>
      <c r="G351" s="379"/>
      <c r="H351" s="253"/>
      <c r="I351" s="253"/>
      <c r="J351" s="253"/>
      <c r="K351" s="253"/>
      <c r="L351" s="253"/>
      <c r="M351" s="253"/>
      <c r="N351" s="253"/>
      <c r="O351" s="253"/>
      <c r="P351" s="253"/>
      <c r="Q351" s="253"/>
      <c r="R351" s="253"/>
      <c r="S351" s="253"/>
      <c r="T351" s="253"/>
      <c r="U351" s="253"/>
      <c r="V351" s="253"/>
      <c r="W351" s="253"/>
      <c r="X351" s="253"/>
      <c r="Y351" s="253"/>
      <c r="Z351" s="253"/>
      <c r="AA351" s="253"/>
    </row>
    <row r="352" spans="1:27" ht="11.25" customHeight="1" x14ac:dyDescent="0.25">
      <c r="A352" s="376"/>
      <c r="B352" s="253"/>
      <c r="C352" s="377"/>
      <c r="D352" s="377"/>
      <c r="E352" s="378"/>
      <c r="F352" s="378"/>
      <c r="G352" s="379"/>
      <c r="H352" s="253"/>
      <c r="I352" s="253"/>
      <c r="J352" s="253"/>
      <c r="K352" s="253"/>
      <c r="L352" s="253"/>
      <c r="M352" s="253"/>
      <c r="N352" s="253"/>
      <c r="O352" s="253"/>
      <c r="P352" s="253"/>
      <c r="Q352" s="253"/>
      <c r="R352" s="253"/>
      <c r="S352" s="253"/>
      <c r="T352" s="253"/>
      <c r="U352" s="253"/>
      <c r="V352" s="253"/>
      <c r="W352" s="253"/>
      <c r="X352" s="253"/>
      <c r="Y352" s="253"/>
      <c r="Z352" s="253"/>
      <c r="AA352" s="253"/>
    </row>
    <row r="353" spans="1:27" ht="11.25" customHeight="1" x14ac:dyDescent="0.25">
      <c r="A353" s="376"/>
      <c r="B353" s="253"/>
      <c r="C353" s="377"/>
      <c r="D353" s="377"/>
      <c r="E353" s="378"/>
      <c r="F353" s="378"/>
      <c r="G353" s="379"/>
      <c r="H353" s="253"/>
      <c r="I353" s="253"/>
      <c r="J353" s="253"/>
      <c r="K353" s="253"/>
      <c r="L353" s="253"/>
      <c r="M353" s="253"/>
      <c r="N353" s="253"/>
      <c r="O353" s="253"/>
      <c r="P353" s="253"/>
      <c r="Q353" s="253"/>
      <c r="R353" s="253"/>
      <c r="S353" s="253"/>
      <c r="T353" s="253"/>
      <c r="U353" s="253"/>
      <c r="V353" s="253"/>
      <c r="W353" s="253"/>
      <c r="X353" s="253"/>
      <c r="Y353" s="253"/>
      <c r="Z353" s="253"/>
      <c r="AA353" s="253"/>
    </row>
    <row r="354" spans="1:27" ht="11.25" customHeight="1" x14ac:dyDescent="0.25">
      <c r="A354" s="376"/>
      <c r="B354" s="253"/>
      <c r="C354" s="377"/>
      <c r="D354" s="377"/>
      <c r="E354" s="378"/>
      <c r="F354" s="378"/>
      <c r="G354" s="379"/>
      <c r="H354" s="253"/>
      <c r="I354" s="253"/>
      <c r="J354" s="253"/>
      <c r="K354" s="253"/>
      <c r="L354" s="253"/>
      <c r="M354" s="253"/>
      <c r="N354" s="253"/>
      <c r="O354" s="253"/>
      <c r="P354" s="253"/>
      <c r="Q354" s="253"/>
      <c r="R354" s="253"/>
      <c r="S354" s="253"/>
      <c r="T354" s="253"/>
      <c r="U354" s="253"/>
      <c r="V354" s="253"/>
      <c r="W354" s="253"/>
      <c r="X354" s="253"/>
      <c r="Y354" s="253"/>
      <c r="Z354" s="253"/>
      <c r="AA354" s="253"/>
    </row>
    <row r="355" spans="1:27" ht="11.25" customHeight="1" x14ac:dyDescent="0.25">
      <c r="A355" s="376"/>
      <c r="B355" s="253"/>
      <c r="C355" s="377"/>
      <c r="D355" s="377"/>
      <c r="E355" s="378"/>
      <c r="F355" s="378"/>
      <c r="G355" s="379"/>
      <c r="H355" s="253"/>
      <c r="I355" s="253"/>
      <c r="J355" s="253"/>
      <c r="K355" s="253"/>
      <c r="L355" s="253"/>
      <c r="M355" s="253"/>
      <c r="N355" s="253"/>
      <c r="O355" s="253"/>
      <c r="P355" s="253"/>
      <c r="Q355" s="253"/>
      <c r="R355" s="253"/>
      <c r="S355" s="253"/>
      <c r="T355" s="253"/>
      <c r="U355" s="253"/>
      <c r="V355" s="253"/>
      <c r="W355" s="253"/>
      <c r="X355" s="253"/>
      <c r="Y355" s="253"/>
      <c r="Z355" s="253"/>
      <c r="AA355" s="253"/>
    </row>
    <row r="356" spans="1:27" ht="11.25" customHeight="1" x14ac:dyDescent="0.25">
      <c r="A356" s="376"/>
      <c r="B356" s="253"/>
      <c r="C356" s="377"/>
      <c r="D356" s="377"/>
      <c r="E356" s="378"/>
      <c r="F356" s="378"/>
      <c r="G356" s="379"/>
      <c r="H356" s="253"/>
      <c r="I356" s="253"/>
      <c r="J356" s="253"/>
      <c r="K356" s="253"/>
      <c r="L356" s="253"/>
      <c r="M356" s="253"/>
      <c r="N356" s="253"/>
      <c r="O356" s="253"/>
      <c r="P356" s="253"/>
      <c r="Q356" s="253"/>
      <c r="R356" s="253"/>
      <c r="S356" s="253"/>
      <c r="T356" s="253"/>
      <c r="U356" s="253"/>
      <c r="V356" s="253"/>
      <c r="W356" s="253"/>
      <c r="X356" s="253"/>
      <c r="Y356" s="253"/>
      <c r="Z356" s="253"/>
      <c r="AA356" s="253"/>
    </row>
    <row r="357" spans="1:27" ht="11.25" customHeight="1" x14ac:dyDescent="0.25">
      <c r="A357" s="376"/>
      <c r="B357" s="253"/>
      <c r="C357" s="377"/>
      <c r="D357" s="377"/>
      <c r="E357" s="378"/>
      <c r="F357" s="378"/>
      <c r="G357" s="379"/>
      <c r="H357" s="253"/>
      <c r="I357" s="253"/>
      <c r="J357" s="253"/>
      <c r="K357" s="253"/>
      <c r="L357" s="253"/>
      <c r="M357" s="253"/>
      <c r="N357" s="253"/>
      <c r="O357" s="253"/>
      <c r="P357" s="253"/>
      <c r="Q357" s="253"/>
      <c r="R357" s="253"/>
      <c r="S357" s="253"/>
      <c r="T357" s="253"/>
      <c r="U357" s="253"/>
      <c r="V357" s="253"/>
      <c r="W357" s="253"/>
      <c r="X357" s="253"/>
      <c r="Y357" s="253"/>
      <c r="Z357" s="253"/>
      <c r="AA357" s="253"/>
    </row>
    <row r="358" spans="1:27" ht="11.25" customHeight="1" x14ac:dyDescent="0.25">
      <c r="A358" s="376"/>
      <c r="B358" s="253"/>
      <c r="C358" s="377"/>
      <c r="D358" s="377"/>
      <c r="E358" s="378"/>
      <c r="F358" s="378"/>
      <c r="G358" s="379"/>
      <c r="H358" s="253"/>
      <c r="I358" s="253"/>
      <c r="J358" s="253"/>
      <c r="K358" s="253"/>
      <c r="L358" s="253"/>
      <c r="M358" s="253"/>
      <c r="N358" s="253"/>
      <c r="O358" s="253"/>
      <c r="P358" s="253"/>
      <c r="Q358" s="253"/>
      <c r="R358" s="253"/>
      <c r="S358" s="253"/>
      <c r="T358" s="253"/>
      <c r="U358" s="253"/>
      <c r="V358" s="253"/>
      <c r="W358" s="253"/>
      <c r="X358" s="253"/>
      <c r="Y358" s="253"/>
      <c r="Z358" s="253"/>
      <c r="AA358" s="253"/>
    </row>
    <row r="359" spans="1:27" ht="11.25" customHeight="1" x14ac:dyDescent="0.25">
      <c r="A359" s="376"/>
      <c r="B359" s="253"/>
      <c r="C359" s="377"/>
      <c r="D359" s="377"/>
      <c r="E359" s="378"/>
      <c r="F359" s="378"/>
      <c r="G359" s="379"/>
      <c r="H359" s="253"/>
      <c r="I359" s="253"/>
      <c r="J359" s="253"/>
      <c r="K359" s="253"/>
      <c r="L359" s="253"/>
      <c r="M359" s="253"/>
      <c r="N359" s="253"/>
      <c r="O359" s="253"/>
      <c r="P359" s="253"/>
      <c r="Q359" s="253"/>
      <c r="R359" s="253"/>
      <c r="S359" s="253"/>
      <c r="T359" s="253"/>
      <c r="U359" s="253"/>
      <c r="V359" s="253"/>
      <c r="W359" s="253"/>
      <c r="X359" s="253"/>
      <c r="Y359" s="253"/>
      <c r="Z359" s="253"/>
      <c r="AA359" s="253"/>
    </row>
    <row r="360" spans="1:27" ht="11.25" customHeight="1" x14ac:dyDescent="0.25">
      <c r="A360" s="376"/>
      <c r="B360" s="253"/>
      <c r="C360" s="377"/>
      <c r="D360" s="377"/>
      <c r="E360" s="378"/>
      <c r="F360" s="378"/>
      <c r="G360" s="379"/>
      <c r="H360" s="253"/>
      <c r="I360" s="253"/>
      <c r="J360" s="253"/>
      <c r="K360" s="253"/>
      <c r="L360" s="253"/>
      <c r="M360" s="253"/>
      <c r="N360" s="253"/>
      <c r="O360" s="253"/>
      <c r="P360" s="253"/>
      <c r="Q360" s="253"/>
      <c r="R360" s="253"/>
      <c r="S360" s="253"/>
      <c r="T360" s="253"/>
      <c r="U360" s="253"/>
      <c r="V360" s="253"/>
      <c r="W360" s="253"/>
      <c r="X360" s="253"/>
      <c r="Y360" s="253"/>
      <c r="Z360" s="253"/>
      <c r="AA360" s="253"/>
    </row>
    <row r="361" spans="1:27" ht="11.25" customHeight="1" x14ac:dyDescent="0.25">
      <c r="A361" s="376"/>
      <c r="B361" s="253"/>
      <c r="C361" s="377"/>
      <c r="D361" s="377"/>
      <c r="E361" s="378"/>
      <c r="F361" s="378"/>
      <c r="G361" s="379"/>
      <c r="H361" s="253"/>
      <c r="I361" s="253"/>
      <c r="J361" s="253"/>
      <c r="K361" s="253"/>
      <c r="L361" s="253"/>
      <c r="M361" s="253"/>
      <c r="N361" s="253"/>
      <c r="O361" s="253"/>
      <c r="P361" s="253"/>
      <c r="Q361" s="253"/>
      <c r="R361" s="253"/>
      <c r="S361" s="253"/>
      <c r="T361" s="253"/>
      <c r="U361" s="253"/>
      <c r="V361" s="253"/>
      <c r="W361" s="253"/>
      <c r="X361" s="253"/>
      <c r="Y361" s="253"/>
      <c r="Z361" s="253"/>
      <c r="AA361" s="253"/>
    </row>
    <row r="362" spans="1:27" ht="11.25" customHeight="1" x14ac:dyDescent="0.25">
      <c r="A362" s="376"/>
      <c r="B362" s="253"/>
      <c r="C362" s="377"/>
      <c r="D362" s="377"/>
      <c r="E362" s="378"/>
      <c r="F362" s="378"/>
      <c r="G362" s="379"/>
      <c r="H362" s="253"/>
      <c r="I362" s="253"/>
      <c r="J362" s="253"/>
      <c r="K362" s="253"/>
      <c r="L362" s="253"/>
      <c r="M362" s="253"/>
      <c r="N362" s="253"/>
      <c r="O362" s="253"/>
      <c r="P362" s="253"/>
      <c r="Q362" s="253"/>
      <c r="R362" s="253"/>
      <c r="S362" s="253"/>
      <c r="T362" s="253"/>
      <c r="U362" s="253"/>
      <c r="V362" s="253"/>
      <c r="W362" s="253"/>
      <c r="X362" s="253"/>
      <c r="Y362" s="253"/>
      <c r="Z362" s="253"/>
      <c r="AA362" s="253"/>
    </row>
    <row r="363" spans="1:27" ht="11.25" customHeight="1" x14ac:dyDescent="0.25">
      <c r="A363" s="376"/>
      <c r="B363" s="253"/>
      <c r="C363" s="377"/>
      <c r="D363" s="377"/>
      <c r="E363" s="378"/>
      <c r="F363" s="378"/>
      <c r="G363" s="379"/>
      <c r="H363" s="253"/>
      <c r="I363" s="253"/>
      <c r="J363" s="253"/>
      <c r="K363" s="253"/>
      <c r="L363" s="253"/>
      <c r="M363" s="253"/>
      <c r="N363" s="253"/>
      <c r="O363" s="253"/>
      <c r="P363" s="253"/>
      <c r="Q363" s="253"/>
      <c r="R363" s="253"/>
      <c r="S363" s="253"/>
      <c r="T363" s="253"/>
      <c r="U363" s="253"/>
      <c r="V363" s="253"/>
      <c r="W363" s="253"/>
      <c r="X363" s="253"/>
      <c r="Y363" s="253"/>
      <c r="Z363" s="253"/>
      <c r="AA363" s="253"/>
    </row>
    <row r="364" spans="1:27" ht="11.25" customHeight="1" x14ac:dyDescent="0.25">
      <c r="A364" s="376"/>
      <c r="B364" s="253"/>
      <c r="C364" s="377"/>
      <c r="D364" s="377"/>
      <c r="E364" s="378"/>
      <c r="F364" s="378"/>
      <c r="G364" s="379"/>
      <c r="H364" s="253"/>
      <c r="I364" s="253"/>
      <c r="J364" s="253"/>
      <c r="K364" s="253"/>
      <c r="L364" s="253"/>
      <c r="M364" s="253"/>
      <c r="N364" s="253"/>
      <c r="O364" s="253"/>
      <c r="P364" s="253"/>
      <c r="Q364" s="253"/>
      <c r="R364" s="253"/>
      <c r="S364" s="253"/>
      <c r="T364" s="253"/>
      <c r="U364" s="253"/>
      <c r="V364" s="253"/>
      <c r="W364" s="253"/>
      <c r="X364" s="253"/>
      <c r="Y364" s="253"/>
      <c r="Z364" s="253"/>
      <c r="AA364" s="253"/>
    </row>
    <row r="365" spans="1:27" ht="11.25" customHeight="1" x14ac:dyDescent="0.25">
      <c r="A365" s="376"/>
      <c r="B365" s="253"/>
      <c r="C365" s="377"/>
      <c r="D365" s="377"/>
      <c r="E365" s="378"/>
      <c r="F365" s="378"/>
      <c r="G365" s="379"/>
      <c r="H365" s="253"/>
      <c r="I365" s="253"/>
      <c r="J365" s="253"/>
      <c r="K365" s="253"/>
      <c r="L365" s="253"/>
      <c r="M365" s="253"/>
      <c r="N365" s="253"/>
      <c r="O365" s="253"/>
      <c r="P365" s="253"/>
      <c r="Q365" s="253"/>
      <c r="R365" s="253"/>
      <c r="S365" s="253"/>
      <c r="T365" s="253"/>
      <c r="U365" s="253"/>
      <c r="V365" s="253"/>
      <c r="W365" s="253"/>
      <c r="X365" s="253"/>
      <c r="Y365" s="253"/>
      <c r="Z365" s="253"/>
      <c r="AA365" s="253"/>
    </row>
    <row r="366" spans="1:27" ht="11.25" customHeight="1" x14ac:dyDescent="0.25">
      <c r="A366" s="376"/>
      <c r="B366" s="253"/>
      <c r="C366" s="377"/>
      <c r="D366" s="377"/>
      <c r="E366" s="378"/>
      <c r="F366" s="378"/>
      <c r="G366" s="379"/>
      <c r="H366" s="253"/>
      <c r="I366" s="253"/>
      <c r="J366" s="253"/>
      <c r="K366" s="253"/>
      <c r="L366" s="253"/>
      <c r="M366" s="253"/>
      <c r="N366" s="253"/>
      <c r="O366" s="253"/>
      <c r="P366" s="253"/>
      <c r="Q366" s="253"/>
      <c r="R366" s="253"/>
      <c r="S366" s="253"/>
      <c r="T366" s="253"/>
      <c r="U366" s="253"/>
      <c r="V366" s="253"/>
      <c r="W366" s="253"/>
      <c r="X366" s="253"/>
      <c r="Y366" s="253"/>
      <c r="Z366" s="253"/>
      <c r="AA366" s="253"/>
    </row>
    <row r="367" spans="1:27" ht="11.25" customHeight="1" x14ac:dyDescent="0.25">
      <c r="A367" s="376"/>
      <c r="B367" s="253"/>
      <c r="C367" s="377"/>
      <c r="D367" s="377"/>
      <c r="E367" s="378"/>
      <c r="F367" s="378"/>
      <c r="G367" s="379"/>
      <c r="H367" s="253"/>
      <c r="I367" s="253"/>
      <c r="J367" s="253"/>
      <c r="K367" s="253"/>
      <c r="L367" s="253"/>
      <c r="M367" s="253"/>
      <c r="N367" s="253"/>
      <c r="O367" s="253"/>
      <c r="P367" s="253"/>
      <c r="Q367" s="253"/>
      <c r="R367" s="253"/>
      <c r="S367" s="253"/>
      <c r="T367" s="253"/>
      <c r="U367" s="253"/>
      <c r="V367" s="253"/>
      <c r="W367" s="253"/>
      <c r="X367" s="253"/>
      <c r="Y367" s="253"/>
      <c r="Z367" s="253"/>
      <c r="AA367" s="253"/>
    </row>
    <row r="368" spans="1:27" ht="11.25" customHeight="1" x14ac:dyDescent="0.25">
      <c r="A368" s="376"/>
      <c r="B368" s="253"/>
      <c r="C368" s="377"/>
      <c r="D368" s="377"/>
      <c r="E368" s="378"/>
      <c r="F368" s="378"/>
      <c r="G368" s="379"/>
      <c r="H368" s="253"/>
      <c r="I368" s="253"/>
      <c r="J368" s="253"/>
      <c r="K368" s="253"/>
      <c r="L368" s="253"/>
      <c r="M368" s="253"/>
      <c r="N368" s="253"/>
      <c r="O368" s="253"/>
      <c r="P368" s="253"/>
      <c r="Q368" s="253"/>
      <c r="R368" s="253"/>
      <c r="S368" s="253"/>
      <c r="T368" s="253"/>
      <c r="U368" s="253"/>
      <c r="V368" s="253"/>
      <c r="W368" s="253"/>
      <c r="X368" s="253"/>
      <c r="Y368" s="253"/>
      <c r="Z368" s="253"/>
      <c r="AA368" s="253"/>
    </row>
    <row r="369" spans="1:27" ht="11.25" customHeight="1" x14ac:dyDescent="0.25">
      <c r="A369" s="376"/>
      <c r="B369" s="253"/>
      <c r="C369" s="377"/>
      <c r="D369" s="377"/>
      <c r="E369" s="378"/>
      <c r="F369" s="378"/>
      <c r="G369" s="379"/>
      <c r="H369" s="253"/>
      <c r="I369" s="253"/>
      <c r="J369" s="253"/>
      <c r="K369" s="253"/>
      <c r="L369" s="253"/>
      <c r="M369" s="253"/>
      <c r="N369" s="253"/>
      <c r="O369" s="253"/>
      <c r="P369" s="253"/>
      <c r="Q369" s="253"/>
      <c r="R369" s="253"/>
      <c r="S369" s="253"/>
      <c r="T369" s="253"/>
      <c r="U369" s="253"/>
      <c r="V369" s="253"/>
      <c r="W369" s="253"/>
      <c r="X369" s="253"/>
      <c r="Y369" s="253"/>
      <c r="Z369" s="253"/>
      <c r="AA369" s="253"/>
    </row>
    <row r="370" spans="1:27" ht="11.25" customHeight="1" x14ac:dyDescent="0.25">
      <c r="A370" s="376"/>
      <c r="B370" s="253"/>
      <c r="C370" s="377"/>
      <c r="D370" s="377"/>
      <c r="E370" s="378"/>
      <c r="F370" s="378"/>
      <c r="G370" s="379"/>
      <c r="H370" s="253"/>
      <c r="I370" s="253"/>
      <c r="J370" s="253"/>
      <c r="K370" s="253"/>
      <c r="L370" s="253"/>
      <c r="M370" s="253"/>
      <c r="N370" s="253"/>
      <c r="O370" s="253"/>
      <c r="P370" s="253"/>
      <c r="Q370" s="253"/>
      <c r="R370" s="253"/>
      <c r="S370" s="253"/>
      <c r="T370" s="253"/>
      <c r="U370" s="253"/>
      <c r="V370" s="253"/>
      <c r="W370" s="253"/>
      <c r="X370" s="253"/>
      <c r="Y370" s="253"/>
      <c r="Z370" s="253"/>
      <c r="AA370" s="253"/>
    </row>
    <row r="371" spans="1:27" ht="11.25" customHeight="1" x14ac:dyDescent="0.25">
      <c r="A371" s="376"/>
      <c r="B371" s="253"/>
      <c r="C371" s="377"/>
      <c r="D371" s="377"/>
      <c r="E371" s="378"/>
      <c r="F371" s="378"/>
      <c r="G371" s="379"/>
      <c r="H371" s="253"/>
      <c r="I371" s="253"/>
      <c r="J371" s="253"/>
      <c r="K371" s="253"/>
      <c r="L371" s="253"/>
      <c r="M371" s="253"/>
      <c r="N371" s="253"/>
      <c r="O371" s="253"/>
      <c r="P371" s="253"/>
      <c r="Q371" s="253"/>
      <c r="R371" s="253"/>
      <c r="S371" s="253"/>
      <c r="T371" s="253"/>
      <c r="U371" s="253"/>
      <c r="V371" s="253"/>
      <c r="W371" s="253"/>
      <c r="X371" s="253"/>
      <c r="Y371" s="253"/>
      <c r="Z371" s="253"/>
      <c r="AA371" s="253"/>
    </row>
    <row r="372" spans="1:27" ht="11.25" customHeight="1" x14ac:dyDescent="0.25">
      <c r="A372" s="376"/>
      <c r="B372" s="253"/>
      <c r="C372" s="377"/>
      <c r="D372" s="377"/>
      <c r="E372" s="378"/>
      <c r="F372" s="378"/>
      <c r="G372" s="379"/>
      <c r="H372" s="253"/>
      <c r="I372" s="253"/>
      <c r="J372" s="253"/>
      <c r="K372" s="253"/>
      <c r="L372" s="253"/>
      <c r="M372" s="253"/>
      <c r="N372" s="253"/>
      <c r="O372" s="253"/>
      <c r="P372" s="253"/>
      <c r="Q372" s="253"/>
      <c r="R372" s="253"/>
      <c r="S372" s="253"/>
      <c r="T372" s="253"/>
      <c r="U372" s="253"/>
      <c r="V372" s="253"/>
      <c r="W372" s="253"/>
      <c r="X372" s="253"/>
      <c r="Y372" s="253"/>
      <c r="Z372" s="253"/>
      <c r="AA372" s="253"/>
    </row>
    <row r="373" spans="1:27" ht="11.25" customHeight="1" x14ac:dyDescent="0.25">
      <c r="A373" s="376"/>
      <c r="B373" s="253"/>
      <c r="C373" s="377"/>
      <c r="D373" s="377"/>
      <c r="E373" s="378"/>
      <c r="F373" s="378"/>
      <c r="G373" s="379"/>
      <c r="H373" s="253"/>
      <c r="I373" s="253"/>
      <c r="J373" s="253"/>
      <c r="K373" s="253"/>
      <c r="L373" s="253"/>
      <c r="M373" s="253"/>
      <c r="N373" s="253"/>
      <c r="O373" s="253"/>
      <c r="P373" s="253"/>
      <c r="Q373" s="253"/>
      <c r="R373" s="253"/>
      <c r="S373" s="253"/>
      <c r="T373" s="253"/>
      <c r="U373" s="253"/>
      <c r="V373" s="253"/>
      <c r="W373" s="253"/>
      <c r="X373" s="253"/>
      <c r="Y373" s="253"/>
      <c r="Z373" s="253"/>
      <c r="AA373" s="253"/>
    </row>
    <row r="374" spans="1:27" ht="11.25" customHeight="1" x14ac:dyDescent="0.25">
      <c r="A374" s="376"/>
      <c r="B374" s="253"/>
      <c r="C374" s="377"/>
      <c r="D374" s="377"/>
      <c r="E374" s="378"/>
      <c r="F374" s="378"/>
      <c r="G374" s="379"/>
      <c r="H374" s="253"/>
      <c r="I374" s="253"/>
      <c r="J374" s="253"/>
      <c r="K374" s="253"/>
      <c r="L374" s="253"/>
      <c r="M374" s="253"/>
      <c r="N374" s="253"/>
      <c r="O374" s="253"/>
      <c r="P374" s="253"/>
      <c r="Q374" s="253"/>
      <c r="R374" s="253"/>
      <c r="S374" s="253"/>
      <c r="T374" s="253"/>
      <c r="U374" s="253"/>
      <c r="V374" s="253"/>
      <c r="W374" s="253"/>
      <c r="X374" s="253"/>
      <c r="Y374" s="253"/>
      <c r="Z374" s="253"/>
      <c r="AA374" s="253"/>
    </row>
    <row r="375" spans="1:27" ht="11.25" customHeight="1" x14ac:dyDescent="0.25">
      <c r="A375" s="376"/>
      <c r="B375" s="253"/>
      <c r="C375" s="377"/>
      <c r="D375" s="377"/>
      <c r="E375" s="378"/>
      <c r="F375" s="378"/>
      <c r="G375" s="379"/>
      <c r="H375" s="253"/>
      <c r="I375" s="253"/>
      <c r="J375" s="253"/>
      <c r="K375" s="253"/>
      <c r="L375" s="253"/>
      <c r="M375" s="253"/>
      <c r="N375" s="253"/>
      <c r="O375" s="253"/>
      <c r="P375" s="253"/>
      <c r="Q375" s="253"/>
      <c r="R375" s="253"/>
      <c r="S375" s="253"/>
      <c r="T375" s="253"/>
      <c r="U375" s="253"/>
      <c r="V375" s="253"/>
      <c r="W375" s="253"/>
      <c r="X375" s="253"/>
      <c r="Y375" s="253"/>
      <c r="Z375" s="253"/>
      <c r="AA375" s="253"/>
    </row>
    <row r="376" spans="1:27" ht="11.25" customHeight="1" x14ac:dyDescent="0.25">
      <c r="A376" s="376"/>
      <c r="B376" s="253"/>
      <c r="C376" s="377"/>
      <c r="D376" s="377"/>
      <c r="E376" s="378"/>
      <c r="F376" s="378"/>
      <c r="G376" s="379"/>
      <c r="H376" s="253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  <c r="S376" s="253"/>
      <c r="T376" s="253"/>
      <c r="U376" s="253"/>
      <c r="V376" s="253"/>
      <c r="W376" s="253"/>
      <c r="X376" s="253"/>
      <c r="Y376" s="253"/>
      <c r="Z376" s="253"/>
      <c r="AA376" s="253"/>
    </row>
    <row r="377" spans="1:27" ht="11.25" customHeight="1" x14ac:dyDescent="0.25">
      <c r="A377" s="376"/>
      <c r="B377" s="253"/>
      <c r="C377" s="377"/>
      <c r="D377" s="377"/>
      <c r="E377" s="378"/>
      <c r="F377" s="378"/>
      <c r="G377" s="379"/>
      <c r="H377" s="253"/>
      <c r="I377" s="253"/>
      <c r="J377" s="253"/>
      <c r="K377" s="253"/>
      <c r="L377" s="253"/>
      <c r="M377" s="253"/>
      <c r="N377" s="253"/>
      <c r="O377" s="253"/>
      <c r="P377" s="253"/>
      <c r="Q377" s="253"/>
      <c r="R377" s="253"/>
      <c r="S377" s="253"/>
      <c r="T377" s="253"/>
      <c r="U377" s="253"/>
      <c r="V377" s="253"/>
      <c r="W377" s="253"/>
      <c r="X377" s="253"/>
      <c r="Y377" s="253"/>
      <c r="Z377" s="253"/>
      <c r="AA377" s="253"/>
    </row>
    <row r="378" spans="1:27" ht="11.25" customHeight="1" x14ac:dyDescent="0.25">
      <c r="A378" s="376"/>
      <c r="B378" s="253"/>
      <c r="C378" s="377"/>
      <c r="D378" s="377"/>
      <c r="E378" s="378"/>
      <c r="F378" s="378"/>
      <c r="G378" s="379"/>
      <c r="H378" s="253"/>
      <c r="I378" s="253"/>
      <c r="J378" s="253"/>
      <c r="K378" s="253"/>
      <c r="L378" s="253"/>
      <c r="M378" s="253"/>
      <c r="N378" s="253"/>
      <c r="O378" s="253"/>
      <c r="P378" s="253"/>
      <c r="Q378" s="253"/>
      <c r="R378" s="253"/>
      <c r="S378" s="253"/>
      <c r="T378" s="253"/>
      <c r="U378" s="253"/>
      <c r="V378" s="253"/>
      <c r="W378" s="253"/>
      <c r="X378" s="253"/>
      <c r="Y378" s="253"/>
      <c r="Z378" s="253"/>
      <c r="AA378" s="253"/>
    </row>
    <row r="379" spans="1:27" ht="11.25" customHeight="1" x14ac:dyDescent="0.25">
      <c r="A379" s="376"/>
      <c r="B379" s="253"/>
      <c r="C379" s="377"/>
      <c r="D379" s="377"/>
      <c r="E379" s="378"/>
      <c r="F379" s="378"/>
      <c r="G379" s="379"/>
      <c r="H379" s="253"/>
      <c r="I379" s="253"/>
      <c r="J379" s="253"/>
      <c r="K379" s="253"/>
      <c r="L379" s="253"/>
      <c r="M379" s="253"/>
      <c r="N379" s="253"/>
      <c r="O379" s="253"/>
      <c r="P379" s="253"/>
      <c r="Q379" s="253"/>
      <c r="R379" s="253"/>
      <c r="S379" s="253"/>
      <c r="T379" s="253"/>
      <c r="U379" s="253"/>
      <c r="V379" s="253"/>
      <c r="W379" s="253"/>
      <c r="X379" s="253"/>
      <c r="Y379" s="253"/>
      <c r="Z379" s="253"/>
      <c r="AA379" s="253"/>
    </row>
    <row r="380" spans="1:27" ht="11.25" customHeight="1" x14ac:dyDescent="0.25">
      <c r="A380" s="376"/>
      <c r="B380" s="253"/>
      <c r="C380" s="377"/>
      <c r="D380" s="377"/>
      <c r="E380" s="378"/>
      <c r="F380" s="378"/>
      <c r="G380" s="379"/>
      <c r="H380" s="253"/>
      <c r="I380" s="253"/>
      <c r="J380" s="253"/>
      <c r="K380" s="253"/>
      <c r="L380" s="253"/>
      <c r="M380" s="253"/>
      <c r="N380" s="253"/>
      <c r="O380" s="253"/>
      <c r="P380" s="253"/>
      <c r="Q380" s="253"/>
      <c r="R380" s="253"/>
      <c r="S380" s="253"/>
      <c r="T380" s="253"/>
      <c r="U380" s="253"/>
      <c r="V380" s="253"/>
      <c r="W380" s="253"/>
      <c r="X380" s="253"/>
      <c r="Y380" s="253"/>
      <c r="Z380" s="253"/>
      <c r="AA380" s="253"/>
    </row>
    <row r="381" spans="1:27" ht="11.25" customHeight="1" x14ac:dyDescent="0.25">
      <c r="A381" s="376"/>
      <c r="B381" s="253"/>
      <c r="C381" s="377"/>
      <c r="D381" s="377"/>
      <c r="E381" s="378"/>
      <c r="F381" s="378"/>
      <c r="G381" s="379"/>
      <c r="H381" s="253"/>
      <c r="I381" s="253"/>
      <c r="J381" s="253"/>
      <c r="K381" s="253"/>
      <c r="L381" s="253"/>
      <c r="M381" s="253"/>
      <c r="N381" s="253"/>
      <c r="O381" s="253"/>
      <c r="P381" s="253"/>
      <c r="Q381" s="253"/>
      <c r="R381" s="253"/>
      <c r="S381" s="253"/>
      <c r="T381" s="253"/>
      <c r="U381" s="253"/>
      <c r="V381" s="253"/>
      <c r="W381" s="253"/>
      <c r="X381" s="253"/>
      <c r="Y381" s="253"/>
      <c r="Z381" s="253"/>
      <c r="AA381" s="253"/>
    </row>
    <row r="382" spans="1:27" ht="11.25" customHeight="1" x14ac:dyDescent="0.25">
      <c r="A382" s="376"/>
      <c r="B382" s="253"/>
      <c r="C382" s="377"/>
      <c r="D382" s="377"/>
      <c r="E382" s="378"/>
      <c r="F382" s="378"/>
      <c r="G382" s="379"/>
      <c r="H382" s="253"/>
      <c r="I382" s="253"/>
      <c r="J382" s="253"/>
      <c r="K382" s="253"/>
      <c r="L382" s="253"/>
      <c r="M382" s="253"/>
      <c r="N382" s="253"/>
      <c r="O382" s="253"/>
      <c r="P382" s="253"/>
      <c r="Q382" s="253"/>
      <c r="R382" s="253"/>
      <c r="S382" s="253"/>
      <c r="T382" s="253"/>
      <c r="U382" s="253"/>
      <c r="V382" s="253"/>
      <c r="W382" s="253"/>
      <c r="X382" s="253"/>
      <c r="Y382" s="253"/>
      <c r="Z382" s="253"/>
      <c r="AA382" s="253"/>
    </row>
    <row r="383" spans="1:27" ht="11.25" customHeight="1" x14ac:dyDescent="0.25">
      <c r="A383" s="376"/>
      <c r="B383" s="253"/>
      <c r="C383" s="377"/>
      <c r="D383" s="377"/>
      <c r="E383" s="378"/>
      <c r="F383" s="378"/>
      <c r="G383" s="379"/>
      <c r="H383" s="253"/>
      <c r="I383" s="253"/>
      <c r="J383" s="253"/>
      <c r="K383" s="253"/>
      <c r="L383" s="253"/>
      <c r="M383" s="253"/>
      <c r="N383" s="253"/>
      <c r="O383" s="253"/>
      <c r="P383" s="253"/>
      <c r="Q383" s="253"/>
      <c r="R383" s="253"/>
      <c r="S383" s="253"/>
      <c r="T383" s="253"/>
      <c r="U383" s="253"/>
      <c r="V383" s="253"/>
      <c r="W383" s="253"/>
      <c r="X383" s="253"/>
      <c r="Y383" s="253"/>
      <c r="Z383" s="253"/>
      <c r="AA383" s="253"/>
    </row>
    <row r="384" spans="1:27" ht="11.25" customHeight="1" x14ac:dyDescent="0.25">
      <c r="A384" s="376"/>
      <c r="B384" s="253"/>
      <c r="C384" s="377"/>
      <c r="D384" s="377"/>
      <c r="E384" s="378"/>
      <c r="F384" s="378"/>
      <c r="G384" s="379"/>
      <c r="H384" s="253"/>
      <c r="I384" s="253"/>
      <c r="J384" s="253"/>
      <c r="K384" s="253"/>
      <c r="L384" s="253"/>
      <c r="M384" s="253"/>
      <c r="N384" s="253"/>
      <c r="O384" s="253"/>
      <c r="P384" s="253"/>
      <c r="Q384" s="253"/>
      <c r="R384" s="253"/>
      <c r="S384" s="253"/>
      <c r="T384" s="253"/>
      <c r="U384" s="253"/>
      <c r="V384" s="253"/>
      <c r="W384" s="253"/>
      <c r="X384" s="253"/>
      <c r="Y384" s="253"/>
      <c r="Z384" s="253"/>
      <c r="AA384" s="253"/>
    </row>
    <row r="385" spans="1:27" ht="11.25" customHeight="1" x14ac:dyDescent="0.25">
      <c r="A385" s="376"/>
      <c r="B385" s="253"/>
      <c r="C385" s="377"/>
      <c r="D385" s="377"/>
      <c r="E385" s="378"/>
      <c r="F385" s="378"/>
      <c r="G385" s="379"/>
      <c r="H385" s="253"/>
      <c r="I385" s="253"/>
      <c r="J385" s="253"/>
      <c r="K385" s="253"/>
      <c r="L385" s="253"/>
      <c r="M385" s="253"/>
      <c r="N385" s="253"/>
      <c r="O385" s="253"/>
      <c r="P385" s="253"/>
      <c r="Q385" s="253"/>
      <c r="R385" s="253"/>
      <c r="S385" s="253"/>
      <c r="T385" s="253"/>
      <c r="U385" s="253"/>
      <c r="V385" s="253"/>
      <c r="W385" s="253"/>
      <c r="X385" s="253"/>
      <c r="Y385" s="253"/>
      <c r="Z385" s="253"/>
      <c r="AA385" s="253"/>
    </row>
    <row r="386" spans="1:27" ht="11.25" customHeight="1" x14ac:dyDescent="0.25">
      <c r="A386" s="376"/>
      <c r="B386" s="253"/>
      <c r="C386" s="377"/>
      <c r="D386" s="377"/>
      <c r="E386" s="378"/>
      <c r="F386" s="378"/>
      <c r="G386" s="379"/>
      <c r="H386" s="253"/>
      <c r="I386" s="253"/>
      <c r="J386" s="253"/>
      <c r="K386" s="253"/>
      <c r="L386" s="253"/>
      <c r="M386" s="253"/>
      <c r="N386" s="253"/>
      <c r="O386" s="253"/>
      <c r="P386" s="253"/>
      <c r="Q386" s="253"/>
      <c r="R386" s="253"/>
      <c r="S386" s="253"/>
      <c r="T386" s="253"/>
      <c r="U386" s="253"/>
      <c r="V386" s="253"/>
      <c r="W386" s="253"/>
      <c r="X386" s="253"/>
      <c r="Y386" s="253"/>
      <c r="Z386" s="253"/>
      <c r="AA386" s="253"/>
    </row>
    <row r="387" spans="1:27" ht="11.25" customHeight="1" x14ac:dyDescent="0.25">
      <c r="A387" s="376"/>
      <c r="B387" s="253"/>
      <c r="C387" s="377"/>
      <c r="D387" s="377"/>
      <c r="E387" s="378"/>
      <c r="F387" s="378"/>
      <c r="G387" s="379"/>
      <c r="H387" s="253"/>
      <c r="I387" s="253"/>
      <c r="J387" s="253"/>
      <c r="K387" s="253"/>
      <c r="L387" s="253"/>
      <c r="M387" s="253"/>
      <c r="N387" s="253"/>
      <c r="O387" s="253"/>
      <c r="P387" s="253"/>
      <c r="Q387" s="253"/>
      <c r="R387" s="253"/>
      <c r="S387" s="253"/>
      <c r="T387" s="253"/>
      <c r="U387" s="253"/>
      <c r="V387" s="253"/>
      <c r="W387" s="253"/>
      <c r="X387" s="253"/>
      <c r="Y387" s="253"/>
      <c r="Z387" s="253"/>
      <c r="AA387" s="253"/>
    </row>
    <row r="388" spans="1:27" ht="11.25" customHeight="1" x14ac:dyDescent="0.25">
      <c r="A388" s="376"/>
      <c r="B388" s="253"/>
      <c r="C388" s="377"/>
      <c r="D388" s="377"/>
      <c r="E388" s="378"/>
      <c r="F388" s="378"/>
      <c r="G388" s="379"/>
      <c r="H388" s="253"/>
      <c r="I388" s="253"/>
      <c r="J388" s="253"/>
      <c r="K388" s="253"/>
      <c r="L388" s="253"/>
      <c r="M388" s="253"/>
      <c r="N388" s="253"/>
      <c r="O388" s="253"/>
      <c r="P388" s="253"/>
      <c r="Q388" s="253"/>
      <c r="R388" s="253"/>
      <c r="S388" s="253"/>
      <c r="T388" s="253"/>
      <c r="U388" s="253"/>
      <c r="V388" s="253"/>
      <c r="W388" s="253"/>
      <c r="X388" s="253"/>
      <c r="Y388" s="253"/>
      <c r="Z388" s="253"/>
      <c r="AA388" s="253"/>
    </row>
    <row r="389" spans="1:27" ht="11.25" customHeight="1" x14ac:dyDescent="0.25">
      <c r="A389" s="376"/>
      <c r="B389" s="253"/>
      <c r="C389" s="377"/>
      <c r="D389" s="377"/>
      <c r="E389" s="378"/>
      <c r="F389" s="378"/>
      <c r="G389" s="379"/>
      <c r="H389" s="253"/>
      <c r="I389" s="253"/>
      <c r="J389" s="253"/>
      <c r="K389" s="253"/>
      <c r="L389" s="253"/>
      <c r="M389" s="253"/>
      <c r="N389" s="253"/>
      <c r="O389" s="253"/>
      <c r="P389" s="253"/>
      <c r="Q389" s="253"/>
      <c r="R389" s="253"/>
      <c r="S389" s="253"/>
      <c r="T389" s="253"/>
      <c r="U389" s="253"/>
      <c r="V389" s="253"/>
      <c r="W389" s="253"/>
      <c r="X389" s="253"/>
      <c r="Y389" s="253"/>
      <c r="Z389" s="253"/>
      <c r="AA389" s="253"/>
    </row>
    <row r="390" spans="1:27" ht="11.25" customHeight="1" x14ac:dyDescent="0.25">
      <c r="A390" s="376"/>
      <c r="B390" s="253"/>
      <c r="C390" s="377"/>
      <c r="D390" s="377"/>
      <c r="E390" s="378"/>
      <c r="F390" s="378"/>
      <c r="G390" s="379"/>
      <c r="H390" s="253"/>
      <c r="I390" s="253"/>
      <c r="J390" s="253"/>
      <c r="K390" s="253"/>
      <c r="L390" s="253"/>
      <c r="M390" s="253"/>
      <c r="N390" s="253"/>
      <c r="O390" s="253"/>
      <c r="P390" s="253"/>
      <c r="Q390" s="253"/>
      <c r="R390" s="253"/>
      <c r="S390" s="253"/>
      <c r="T390" s="253"/>
      <c r="U390" s="253"/>
      <c r="V390" s="253"/>
      <c r="W390" s="253"/>
      <c r="X390" s="253"/>
      <c r="Y390" s="253"/>
      <c r="Z390" s="253"/>
      <c r="AA390" s="253"/>
    </row>
    <row r="391" spans="1:27" ht="11.25" customHeight="1" x14ac:dyDescent="0.25">
      <c r="A391" s="376"/>
      <c r="B391" s="253"/>
      <c r="C391" s="377"/>
      <c r="D391" s="377"/>
      <c r="E391" s="378"/>
      <c r="F391" s="378"/>
      <c r="G391" s="379"/>
      <c r="H391" s="253"/>
      <c r="I391" s="253"/>
      <c r="J391" s="253"/>
      <c r="K391" s="253"/>
      <c r="L391" s="253"/>
      <c r="M391" s="253"/>
      <c r="N391" s="253"/>
      <c r="O391" s="253"/>
      <c r="P391" s="253"/>
      <c r="Q391" s="253"/>
      <c r="R391" s="253"/>
      <c r="S391" s="253"/>
      <c r="T391" s="253"/>
      <c r="U391" s="253"/>
      <c r="V391" s="253"/>
      <c r="W391" s="253"/>
      <c r="X391" s="253"/>
      <c r="Y391" s="253"/>
      <c r="Z391" s="253"/>
      <c r="AA391" s="253"/>
    </row>
    <row r="392" spans="1:27" ht="11.25" customHeight="1" x14ac:dyDescent="0.25">
      <c r="A392" s="376"/>
      <c r="B392" s="253"/>
      <c r="C392" s="377"/>
      <c r="D392" s="377"/>
      <c r="E392" s="378"/>
      <c r="F392" s="378"/>
      <c r="G392" s="379"/>
      <c r="H392" s="253"/>
      <c r="I392" s="253"/>
      <c r="J392" s="253"/>
      <c r="K392" s="253"/>
      <c r="L392" s="253"/>
      <c r="M392" s="253"/>
      <c r="N392" s="253"/>
      <c r="O392" s="253"/>
      <c r="P392" s="253"/>
      <c r="Q392" s="253"/>
      <c r="R392" s="253"/>
      <c r="S392" s="253"/>
      <c r="T392" s="253"/>
      <c r="U392" s="253"/>
      <c r="V392" s="253"/>
      <c r="W392" s="253"/>
      <c r="X392" s="253"/>
      <c r="Y392" s="253"/>
      <c r="Z392" s="253"/>
      <c r="AA392" s="253"/>
    </row>
    <row r="393" spans="1:27" ht="11.25" customHeight="1" x14ac:dyDescent="0.25">
      <c r="A393" s="376"/>
      <c r="B393" s="253"/>
      <c r="C393" s="377"/>
      <c r="D393" s="377"/>
      <c r="E393" s="378"/>
      <c r="F393" s="378"/>
      <c r="G393" s="379"/>
      <c r="H393" s="253"/>
      <c r="I393" s="253"/>
      <c r="J393" s="253"/>
      <c r="K393" s="253"/>
      <c r="L393" s="253"/>
      <c r="M393" s="253"/>
      <c r="N393" s="253"/>
      <c r="O393" s="253"/>
      <c r="P393" s="253"/>
      <c r="Q393" s="253"/>
      <c r="R393" s="253"/>
      <c r="S393" s="253"/>
      <c r="T393" s="253"/>
      <c r="U393" s="253"/>
      <c r="V393" s="253"/>
      <c r="W393" s="253"/>
      <c r="X393" s="253"/>
      <c r="Y393" s="253"/>
      <c r="Z393" s="253"/>
      <c r="AA393" s="253"/>
    </row>
    <row r="394" spans="1:27" ht="11.25" customHeight="1" x14ac:dyDescent="0.25">
      <c r="A394" s="376"/>
      <c r="B394" s="253"/>
      <c r="C394" s="377"/>
      <c r="D394" s="377"/>
      <c r="E394" s="378"/>
      <c r="F394" s="378"/>
      <c r="G394" s="379"/>
      <c r="H394" s="253"/>
      <c r="I394" s="253"/>
      <c r="J394" s="253"/>
      <c r="K394" s="253"/>
      <c r="L394" s="253"/>
      <c r="M394" s="253"/>
      <c r="N394" s="253"/>
      <c r="O394" s="253"/>
      <c r="P394" s="253"/>
      <c r="Q394" s="253"/>
      <c r="R394" s="253"/>
      <c r="S394" s="253"/>
      <c r="T394" s="253"/>
      <c r="U394" s="253"/>
      <c r="V394" s="253"/>
      <c r="W394" s="253"/>
      <c r="X394" s="253"/>
      <c r="Y394" s="253"/>
      <c r="Z394" s="253"/>
      <c r="AA394" s="253"/>
    </row>
    <row r="395" spans="1:27" ht="11.25" customHeight="1" x14ac:dyDescent="0.25">
      <c r="A395" s="376"/>
      <c r="B395" s="253"/>
      <c r="C395" s="377"/>
      <c r="D395" s="377"/>
      <c r="E395" s="378"/>
      <c r="F395" s="378"/>
      <c r="G395" s="379"/>
      <c r="H395" s="253"/>
      <c r="I395" s="253"/>
      <c r="J395" s="253"/>
      <c r="K395" s="253"/>
      <c r="L395" s="253"/>
      <c r="M395" s="253"/>
      <c r="N395" s="253"/>
      <c r="O395" s="253"/>
      <c r="P395" s="253"/>
      <c r="Q395" s="253"/>
      <c r="R395" s="253"/>
      <c r="S395" s="253"/>
      <c r="T395" s="253"/>
      <c r="U395" s="253"/>
      <c r="V395" s="253"/>
      <c r="W395" s="253"/>
      <c r="X395" s="253"/>
      <c r="Y395" s="253"/>
      <c r="Z395" s="253"/>
      <c r="AA395" s="253"/>
    </row>
    <row r="396" spans="1:27" ht="11.25" customHeight="1" x14ac:dyDescent="0.25">
      <c r="A396" s="376"/>
      <c r="B396" s="253"/>
      <c r="C396" s="377"/>
      <c r="D396" s="377"/>
      <c r="E396" s="378"/>
      <c r="F396" s="378"/>
      <c r="G396" s="379"/>
      <c r="H396" s="253"/>
      <c r="I396" s="253"/>
      <c r="J396" s="253"/>
      <c r="K396" s="253"/>
      <c r="L396" s="253"/>
      <c r="M396" s="253"/>
      <c r="N396" s="253"/>
      <c r="O396" s="253"/>
      <c r="P396" s="253"/>
      <c r="Q396" s="253"/>
      <c r="R396" s="253"/>
      <c r="S396" s="253"/>
      <c r="T396" s="253"/>
      <c r="U396" s="253"/>
      <c r="V396" s="253"/>
      <c r="W396" s="253"/>
      <c r="X396" s="253"/>
      <c r="Y396" s="253"/>
      <c r="Z396" s="253"/>
      <c r="AA396" s="253"/>
    </row>
    <row r="397" spans="1:27" ht="11.25" customHeight="1" x14ac:dyDescent="0.25">
      <c r="A397" s="376"/>
      <c r="B397" s="253"/>
      <c r="C397" s="377"/>
      <c r="D397" s="377"/>
      <c r="E397" s="378"/>
      <c r="F397" s="378"/>
      <c r="G397" s="379"/>
      <c r="H397" s="253"/>
      <c r="I397" s="253"/>
      <c r="J397" s="253"/>
      <c r="K397" s="253"/>
      <c r="L397" s="253"/>
      <c r="M397" s="253"/>
      <c r="N397" s="253"/>
      <c r="O397" s="253"/>
      <c r="P397" s="253"/>
      <c r="Q397" s="253"/>
      <c r="R397" s="253"/>
      <c r="S397" s="253"/>
      <c r="T397" s="253"/>
      <c r="U397" s="253"/>
      <c r="V397" s="253"/>
      <c r="W397" s="253"/>
      <c r="X397" s="253"/>
      <c r="Y397" s="253"/>
      <c r="Z397" s="253"/>
      <c r="AA397" s="253"/>
    </row>
    <row r="398" spans="1:27" ht="11.25" customHeight="1" x14ac:dyDescent="0.25">
      <c r="A398" s="376"/>
      <c r="B398" s="253"/>
      <c r="C398" s="377"/>
      <c r="D398" s="377"/>
      <c r="E398" s="378"/>
      <c r="F398" s="378"/>
      <c r="G398" s="379"/>
      <c r="H398" s="253"/>
      <c r="I398" s="253"/>
      <c r="J398" s="253"/>
      <c r="K398" s="253"/>
      <c r="L398" s="253"/>
      <c r="M398" s="253"/>
      <c r="N398" s="253"/>
      <c r="O398" s="253"/>
      <c r="P398" s="253"/>
      <c r="Q398" s="253"/>
      <c r="R398" s="253"/>
      <c r="S398" s="253"/>
      <c r="T398" s="253"/>
      <c r="U398" s="253"/>
      <c r="V398" s="253"/>
      <c r="W398" s="253"/>
      <c r="X398" s="253"/>
      <c r="Y398" s="253"/>
      <c r="Z398" s="253"/>
      <c r="AA398" s="253"/>
    </row>
    <row r="399" spans="1:27" ht="11.25" customHeight="1" x14ac:dyDescent="0.25">
      <c r="A399" s="376"/>
      <c r="B399" s="253"/>
      <c r="C399" s="377"/>
      <c r="D399" s="377"/>
      <c r="E399" s="378"/>
      <c r="F399" s="378"/>
      <c r="G399" s="379"/>
      <c r="H399" s="253"/>
      <c r="I399" s="253"/>
      <c r="J399" s="253"/>
      <c r="K399" s="253"/>
      <c r="L399" s="253"/>
      <c r="M399" s="253"/>
      <c r="N399" s="253"/>
      <c r="O399" s="253"/>
      <c r="P399" s="253"/>
      <c r="Q399" s="253"/>
      <c r="R399" s="253"/>
      <c r="S399" s="253"/>
      <c r="T399" s="253"/>
      <c r="U399" s="253"/>
      <c r="V399" s="253"/>
      <c r="W399" s="253"/>
      <c r="X399" s="253"/>
      <c r="Y399" s="253"/>
      <c r="Z399" s="253"/>
      <c r="AA399" s="253"/>
    </row>
    <row r="400" spans="1:27" ht="11.25" customHeight="1" x14ac:dyDescent="0.25">
      <c r="A400" s="376"/>
      <c r="B400" s="253"/>
      <c r="C400" s="377"/>
      <c r="D400" s="377"/>
      <c r="E400" s="378"/>
      <c r="F400" s="378"/>
      <c r="G400" s="379"/>
      <c r="H400" s="253"/>
      <c r="I400" s="253"/>
      <c r="J400" s="253"/>
      <c r="K400" s="253"/>
      <c r="L400" s="253"/>
      <c r="M400" s="253"/>
      <c r="N400" s="253"/>
      <c r="O400" s="253"/>
      <c r="P400" s="253"/>
      <c r="Q400" s="253"/>
      <c r="R400" s="253"/>
      <c r="S400" s="253"/>
      <c r="T400" s="253"/>
      <c r="U400" s="253"/>
      <c r="V400" s="253"/>
      <c r="W400" s="253"/>
      <c r="X400" s="253"/>
      <c r="Y400" s="253"/>
      <c r="Z400" s="253"/>
      <c r="AA400" s="253"/>
    </row>
    <row r="401" spans="1:27" ht="11.25" customHeight="1" x14ac:dyDescent="0.25">
      <c r="A401" s="376"/>
      <c r="B401" s="253"/>
      <c r="C401" s="377"/>
      <c r="D401" s="377"/>
      <c r="E401" s="378"/>
      <c r="F401" s="378"/>
      <c r="G401" s="379"/>
      <c r="H401" s="253"/>
      <c r="I401" s="253"/>
      <c r="J401" s="253"/>
      <c r="K401" s="253"/>
      <c r="L401" s="253"/>
      <c r="M401" s="253"/>
      <c r="N401" s="253"/>
      <c r="O401" s="253"/>
      <c r="P401" s="253"/>
      <c r="Q401" s="253"/>
      <c r="R401" s="253"/>
      <c r="S401" s="253"/>
      <c r="T401" s="253"/>
      <c r="U401" s="253"/>
      <c r="V401" s="253"/>
      <c r="W401" s="253"/>
      <c r="X401" s="253"/>
      <c r="Y401" s="253"/>
      <c r="Z401" s="253"/>
      <c r="AA401" s="253"/>
    </row>
    <row r="402" spans="1:27" ht="11.25" customHeight="1" x14ac:dyDescent="0.25">
      <c r="A402" s="376"/>
      <c r="B402" s="253"/>
      <c r="C402" s="377"/>
      <c r="D402" s="377"/>
      <c r="E402" s="378"/>
      <c r="F402" s="378"/>
      <c r="G402" s="379"/>
      <c r="H402" s="253"/>
      <c r="I402" s="253"/>
      <c r="J402" s="253"/>
      <c r="K402" s="253"/>
      <c r="L402" s="253"/>
      <c r="M402" s="253"/>
      <c r="N402" s="253"/>
      <c r="O402" s="253"/>
      <c r="P402" s="253"/>
      <c r="Q402" s="253"/>
      <c r="R402" s="253"/>
      <c r="S402" s="253"/>
      <c r="T402" s="253"/>
      <c r="U402" s="253"/>
      <c r="V402" s="253"/>
      <c r="W402" s="253"/>
      <c r="X402" s="253"/>
      <c r="Y402" s="253"/>
      <c r="Z402" s="253"/>
      <c r="AA402" s="253"/>
    </row>
    <row r="403" spans="1:27" ht="11.25" customHeight="1" x14ac:dyDescent="0.25">
      <c r="A403" s="376"/>
      <c r="B403" s="253"/>
      <c r="C403" s="377"/>
      <c r="D403" s="377"/>
      <c r="E403" s="378"/>
      <c r="F403" s="378"/>
      <c r="G403" s="379"/>
      <c r="H403" s="253"/>
      <c r="I403" s="253"/>
      <c r="J403" s="253"/>
      <c r="K403" s="253"/>
      <c r="L403" s="253"/>
      <c r="M403" s="253"/>
      <c r="N403" s="253"/>
      <c r="O403" s="253"/>
      <c r="P403" s="253"/>
      <c r="Q403" s="253"/>
      <c r="R403" s="253"/>
      <c r="S403" s="253"/>
      <c r="T403" s="253"/>
      <c r="U403" s="253"/>
      <c r="V403" s="253"/>
      <c r="W403" s="253"/>
      <c r="X403" s="253"/>
      <c r="Y403" s="253"/>
      <c r="Z403" s="253"/>
      <c r="AA403" s="253"/>
    </row>
    <row r="404" spans="1:27" ht="11.25" customHeight="1" x14ac:dyDescent="0.25">
      <c r="A404" s="376"/>
      <c r="B404" s="253"/>
      <c r="C404" s="377"/>
      <c r="D404" s="377"/>
      <c r="E404" s="378"/>
      <c r="F404" s="378"/>
      <c r="G404" s="379"/>
      <c r="H404" s="253"/>
      <c r="I404" s="253"/>
      <c r="J404" s="253"/>
      <c r="K404" s="253"/>
      <c r="L404" s="253"/>
      <c r="M404" s="253"/>
      <c r="N404" s="253"/>
      <c r="O404" s="253"/>
      <c r="P404" s="253"/>
      <c r="Q404" s="253"/>
      <c r="R404" s="253"/>
      <c r="S404" s="253"/>
      <c r="T404" s="253"/>
      <c r="U404" s="253"/>
      <c r="V404" s="253"/>
      <c r="W404" s="253"/>
      <c r="X404" s="253"/>
      <c r="Y404" s="253"/>
      <c r="Z404" s="253"/>
      <c r="AA404" s="253"/>
    </row>
    <row r="405" spans="1:27" ht="11.25" customHeight="1" x14ac:dyDescent="0.25">
      <c r="A405" s="376"/>
      <c r="B405" s="253"/>
      <c r="C405" s="377"/>
      <c r="D405" s="377"/>
      <c r="E405" s="378"/>
      <c r="F405" s="378"/>
      <c r="G405" s="379"/>
      <c r="H405" s="253"/>
      <c r="I405" s="253"/>
      <c r="J405" s="253"/>
      <c r="K405" s="253"/>
      <c r="L405" s="253"/>
      <c r="M405" s="253"/>
      <c r="N405" s="253"/>
      <c r="O405" s="253"/>
      <c r="P405" s="253"/>
      <c r="Q405" s="253"/>
      <c r="R405" s="253"/>
      <c r="S405" s="253"/>
      <c r="T405" s="253"/>
      <c r="U405" s="253"/>
      <c r="V405" s="253"/>
      <c r="W405" s="253"/>
      <c r="X405" s="253"/>
      <c r="Y405" s="253"/>
      <c r="Z405" s="253"/>
      <c r="AA405" s="253"/>
    </row>
    <row r="406" spans="1:27" ht="11.25" customHeight="1" x14ac:dyDescent="0.25">
      <c r="A406" s="376"/>
      <c r="B406" s="253"/>
      <c r="C406" s="377"/>
      <c r="D406" s="377"/>
      <c r="E406" s="378"/>
      <c r="F406" s="378"/>
      <c r="G406" s="379"/>
      <c r="H406" s="253"/>
      <c r="I406" s="253"/>
      <c r="J406" s="253"/>
      <c r="K406" s="253"/>
      <c r="L406" s="253"/>
      <c r="M406" s="253"/>
      <c r="N406" s="253"/>
      <c r="O406" s="253"/>
      <c r="P406" s="253"/>
      <c r="Q406" s="253"/>
      <c r="R406" s="253"/>
      <c r="S406" s="253"/>
      <c r="T406" s="253"/>
      <c r="U406" s="253"/>
      <c r="V406" s="253"/>
      <c r="W406" s="253"/>
      <c r="X406" s="253"/>
      <c r="Y406" s="253"/>
      <c r="Z406" s="253"/>
      <c r="AA406" s="253"/>
    </row>
    <row r="407" spans="1:27" ht="11.25" customHeight="1" x14ac:dyDescent="0.25">
      <c r="A407" s="376"/>
      <c r="B407" s="253"/>
      <c r="C407" s="377"/>
      <c r="D407" s="377"/>
      <c r="E407" s="378"/>
      <c r="F407" s="378"/>
      <c r="G407" s="379"/>
      <c r="H407" s="253"/>
      <c r="I407" s="253"/>
      <c r="J407" s="253"/>
      <c r="K407" s="253"/>
      <c r="L407" s="253"/>
      <c r="M407" s="253"/>
      <c r="N407" s="253"/>
      <c r="O407" s="253"/>
      <c r="P407" s="253"/>
      <c r="Q407" s="253"/>
      <c r="R407" s="253"/>
      <c r="S407" s="253"/>
      <c r="T407" s="253"/>
      <c r="U407" s="253"/>
      <c r="V407" s="253"/>
      <c r="W407" s="253"/>
      <c r="X407" s="253"/>
      <c r="Y407" s="253"/>
      <c r="Z407" s="253"/>
      <c r="AA407" s="253"/>
    </row>
    <row r="408" spans="1:27" ht="11.25" customHeight="1" x14ac:dyDescent="0.25">
      <c r="A408" s="376"/>
      <c r="B408" s="253"/>
      <c r="C408" s="377"/>
      <c r="D408" s="377"/>
      <c r="E408" s="378"/>
      <c r="F408" s="378"/>
      <c r="G408" s="379"/>
      <c r="H408" s="253"/>
      <c r="I408" s="253"/>
      <c r="J408" s="253"/>
      <c r="K408" s="253"/>
      <c r="L408" s="253"/>
      <c r="M408" s="253"/>
      <c r="N408" s="253"/>
      <c r="O408" s="253"/>
      <c r="P408" s="253"/>
      <c r="Q408" s="253"/>
      <c r="R408" s="253"/>
      <c r="S408" s="253"/>
      <c r="T408" s="253"/>
      <c r="U408" s="253"/>
      <c r="V408" s="253"/>
      <c r="W408" s="253"/>
      <c r="X408" s="253"/>
      <c r="Y408" s="253"/>
      <c r="Z408" s="253"/>
      <c r="AA408" s="253"/>
    </row>
    <row r="409" spans="1:27" ht="11.25" customHeight="1" x14ac:dyDescent="0.25">
      <c r="A409" s="376"/>
      <c r="B409" s="253"/>
      <c r="C409" s="377"/>
      <c r="D409" s="377"/>
      <c r="E409" s="378"/>
      <c r="F409" s="378"/>
      <c r="G409" s="379"/>
      <c r="H409" s="253"/>
      <c r="I409" s="253"/>
      <c r="J409" s="253"/>
      <c r="K409" s="253"/>
      <c r="L409" s="253"/>
      <c r="M409" s="253"/>
      <c r="N409" s="253"/>
      <c r="O409" s="253"/>
      <c r="P409" s="253"/>
      <c r="Q409" s="253"/>
      <c r="R409" s="253"/>
      <c r="S409" s="253"/>
      <c r="T409" s="253"/>
      <c r="U409" s="253"/>
      <c r="V409" s="253"/>
      <c r="W409" s="253"/>
      <c r="X409" s="253"/>
      <c r="Y409" s="253"/>
      <c r="Z409" s="253"/>
      <c r="AA409" s="253"/>
    </row>
    <row r="410" spans="1:27" ht="11.25" customHeight="1" x14ac:dyDescent="0.25">
      <c r="A410" s="376"/>
      <c r="B410" s="253"/>
      <c r="C410" s="377"/>
      <c r="D410" s="377"/>
      <c r="E410" s="378"/>
      <c r="F410" s="378"/>
      <c r="G410" s="379"/>
      <c r="H410" s="253"/>
      <c r="I410" s="253"/>
      <c r="J410" s="253"/>
      <c r="K410" s="253"/>
      <c r="L410" s="253"/>
      <c r="M410" s="253"/>
      <c r="N410" s="253"/>
      <c r="O410" s="253"/>
      <c r="P410" s="253"/>
      <c r="Q410" s="253"/>
      <c r="R410" s="253"/>
      <c r="S410" s="253"/>
      <c r="T410" s="253"/>
      <c r="U410" s="253"/>
      <c r="V410" s="253"/>
      <c r="W410" s="253"/>
      <c r="X410" s="253"/>
      <c r="Y410" s="253"/>
      <c r="Z410" s="253"/>
      <c r="AA410" s="253"/>
    </row>
    <row r="411" spans="1:27" ht="11.25" customHeight="1" x14ac:dyDescent="0.25">
      <c r="A411" s="376"/>
      <c r="B411" s="253"/>
      <c r="C411" s="377"/>
      <c r="D411" s="377"/>
      <c r="E411" s="378"/>
      <c r="F411" s="378"/>
      <c r="G411" s="379"/>
      <c r="H411" s="253"/>
      <c r="I411" s="253"/>
      <c r="J411" s="253"/>
      <c r="K411" s="253"/>
      <c r="L411" s="253"/>
      <c r="M411" s="253"/>
      <c r="N411" s="253"/>
      <c r="O411" s="253"/>
      <c r="P411" s="253"/>
      <c r="Q411" s="253"/>
      <c r="R411" s="253"/>
      <c r="S411" s="253"/>
      <c r="T411" s="253"/>
      <c r="U411" s="253"/>
      <c r="V411" s="253"/>
      <c r="W411" s="253"/>
      <c r="X411" s="253"/>
      <c r="Y411" s="253"/>
      <c r="Z411" s="253"/>
      <c r="AA411" s="253"/>
    </row>
    <row r="412" spans="1:27" ht="11.25" customHeight="1" x14ac:dyDescent="0.25">
      <c r="A412" s="376"/>
      <c r="B412" s="253"/>
      <c r="C412" s="377"/>
      <c r="D412" s="377"/>
      <c r="E412" s="378"/>
      <c r="F412" s="378"/>
      <c r="G412" s="379"/>
      <c r="H412" s="253"/>
      <c r="I412" s="253"/>
      <c r="J412" s="253"/>
      <c r="K412" s="253"/>
      <c r="L412" s="253"/>
      <c r="M412" s="253"/>
      <c r="N412" s="253"/>
      <c r="O412" s="253"/>
      <c r="P412" s="253"/>
      <c r="Q412" s="253"/>
      <c r="R412" s="253"/>
      <c r="S412" s="253"/>
      <c r="T412" s="253"/>
      <c r="U412" s="253"/>
      <c r="V412" s="253"/>
      <c r="W412" s="253"/>
      <c r="X412" s="253"/>
      <c r="Y412" s="253"/>
      <c r="Z412" s="253"/>
      <c r="AA412" s="253"/>
    </row>
    <row r="413" spans="1:27" ht="11.25" customHeight="1" x14ac:dyDescent="0.25">
      <c r="A413" s="376"/>
      <c r="B413" s="253"/>
      <c r="C413" s="377"/>
      <c r="D413" s="377"/>
      <c r="E413" s="378"/>
      <c r="F413" s="378"/>
      <c r="G413" s="379"/>
      <c r="H413" s="253"/>
      <c r="I413" s="253"/>
      <c r="J413" s="253"/>
      <c r="K413" s="253"/>
      <c r="L413" s="253"/>
      <c r="M413" s="253"/>
      <c r="N413" s="253"/>
      <c r="O413" s="253"/>
      <c r="P413" s="253"/>
      <c r="Q413" s="253"/>
      <c r="R413" s="253"/>
      <c r="S413" s="253"/>
      <c r="T413" s="253"/>
      <c r="U413" s="253"/>
      <c r="V413" s="253"/>
      <c r="W413" s="253"/>
      <c r="X413" s="253"/>
      <c r="Y413" s="253"/>
      <c r="Z413" s="253"/>
      <c r="AA413" s="253"/>
    </row>
    <row r="414" spans="1:27" ht="11.25" customHeight="1" x14ac:dyDescent="0.25">
      <c r="A414" s="376"/>
      <c r="B414" s="253"/>
      <c r="C414" s="377"/>
      <c r="D414" s="377"/>
      <c r="E414" s="378"/>
      <c r="F414" s="378"/>
      <c r="G414" s="379"/>
      <c r="H414" s="253"/>
      <c r="I414" s="253"/>
      <c r="J414" s="253"/>
      <c r="K414" s="253"/>
      <c r="L414" s="253"/>
      <c r="M414" s="253"/>
      <c r="N414" s="253"/>
      <c r="O414" s="253"/>
      <c r="P414" s="253"/>
      <c r="Q414" s="253"/>
      <c r="R414" s="253"/>
      <c r="S414" s="253"/>
      <c r="T414" s="253"/>
      <c r="U414" s="253"/>
      <c r="V414" s="253"/>
      <c r="W414" s="253"/>
      <c r="X414" s="253"/>
      <c r="Y414" s="253"/>
      <c r="Z414" s="253"/>
      <c r="AA414" s="253"/>
    </row>
    <row r="415" spans="1:27" ht="11.25" customHeight="1" x14ac:dyDescent="0.25">
      <c r="A415" s="376"/>
      <c r="B415" s="253"/>
      <c r="C415" s="377"/>
      <c r="D415" s="377"/>
      <c r="E415" s="378"/>
      <c r="F415" s="378"/>
      <c r="G415" s="379"/>
      <c r="H415" s="253"/>
      <c r="I415" s="253"/>
      <c r="J415" s="253"/>
      <c r="K415" s="253"/>
      <c r="L415" s="253"/>
      <c r="M415" s="253"/>
      <c r="N415" s="253"/>
      <c r="O415" s="253"/>
      <c r="P415" s="253"/>
      <c r="Q415" s="253"/>
      <c r="R415" s="253"/>
      <c r="S415" s="253"/>
      <c r="T415" s="253"/>
      <c r="U415" s="253"/>
      <c r="V415" s="253"/>
      <c r="W415" s="253"/>
      <c r="X415" s="253"/>
      <c r="Y415" s="253"/>
      <c r="Z415" s="253"/>
      <c r="AA415" s="253"/>
    </row>
    <row r="416" spans="1:27" ht="11.25" customHeight="1" x14ac:dyDescent="0.25">
      <c r="A416" s="376"/>
      <c r="B416" s="253"/>
      <c r="C416" s="377"/>
      <c r="D416" s="377"/>
      <c r="E416" s="378"/>
      <c r="F416" s="378"/>
      <c r="G416" s="379"/>
      <c r="H416" s="253"/>
      <c r="I416" s="253"/>
      <c r="J416" s="253"/>
      <c r="K416" s="253"/>
      <c r="L416" s="253"/>
      <c r="M416" s="253"/>
      <c r="N416" s="253"/>
      <c r="O416" s="253"/>
      <c r="P416" s="253"/>
      <c r="Q416" s="253"/>
      <c r="R416" s="253"/>
      <c r="S416" s="253"/>
      <c r="T416" s="253"/>
      <c r="U416" s="253"/>
      <c r="V416" s="253"/>
      <c r="W416" s="253"/>
      <c r="X416" s="253"/>
      <c r="Y416" s="253"/>
      <c r="Z416" s="253"/>
      <c r="AA416" s="253"/>
    </row>
    <row r="417" spans="1:27" ht="11.25" customHeight="1" x14ac:dyDescent="0.25">
      <c r="A417" s="376"/>
      <c r="B417" s="253"/>
      <c r="C417" s="377"/>
      <c r="D417" s="377"/>
      <c r="E417" s="378"/>
      <c r="F417" s="378"/>
      <c r="G417" s="379"/>
      <c r="H417" s="253"/>
      <c r="I417" s="253"/>
      <c r="J417" s="253"/>
      <c r="K417" s="253"/>
      <c r="L417" s="253"/>
      <c r="M417" s="253"/>
      <c r="N417" s="253"/>
      <c r="O417" s="253"/>
      <c r="P417" s="253"/>
      <c r="Q417" s="253"/>
      <c r="R417" s="253"/>
      <c r="S417" s="253"/>
      <c r="T417" s="253"/>
      <c r="U417" s="253"/>
      <c r="V417" s="253"/>
      <c r="W417" s="253"/>
      <c r="X417" s="253"/>
      <c r="Y417" s="253"/>
      <c r="Z417" s="253"/>
      <c r="AA417" s="253"/>
    </row>
    <row r="418" spans="1:27" ht="11.25" customHeight="1" x14ac:dyDescent="0.25">
      <c r="A418" s="376"/>
      <c r="B418" s="253"/>
      <c r="C418" s="377"/>
      <c r="D418" s="377"/>
      <c r="E418" s="378"/>
      <c r="F418" s="378"/>
      <c r="G418" s="379"/>
      <c r="H418" s="253"/>
      <c r="I418" s="253"/>
      <c r="J418" s="253"/>
      <c r="K418" s="253"/>
      <c r="L418" s="253"/>
      <c r="M418" s="253"/>
      <c r="N418" s="253"/>
      <c r="O418" s="253"/>
      <c r="P418" s="253"/>
      <c r="Q418" s="253"/>
      <c r="R418" s="253"/>
      <c r="S418" s="253"/>
      <c r="T418" s="253"/>
      <c r="U418" s="253"/>
      <c r="V418" s="253"/>
      <c r="W418" s="253"/>
      <c r="X418" s="253"/>
      <c r="Y418" s="253"/>
      <c r="Z418" s="253"/>
      <c r="AA418" s="253"/>
    </row>
    <row r="419" spans="1:27" ht="11.25" customHeight="1" x14ac:dyDescent="0.25">
      <c r="A419" s="376"/>
      <c r="B419" s="253"/>
      <c r="C419" s="377"/>
      <c r="D419" s="377"/>
      <c r="E419" s="378"/>
      <c r="F419" s="378"/>
      <c r="G419" s="379"/>
      <c r="H419" s="253"/>
      <c r="I419" s="253"/>
      <c r="J419" s="253"/>
      <c r="K419" s="253"/>
      <c r="L419" s="253"/>
      <c r="M419" s="253"/>
      <c r="N419" s="253"/>
      <c r="O419" s="253"/>
      <c r="P419" s="253"/>
      <c r="Q419" s="253"/>
      <c r="R419" s="253"/>
      <c r="S419" s="253"/>
      <c r="T419" s="253"/>
      <c r="U419" s="253"/>
      <c r="V419" s="253"/>
      <c r="W419" s="253"/>
      <c r="X419" s="253"/>
      <c r="Y419" s="253"/>
      <c r="Z419" s="253"/>
      <c r="AA419" s="253"/>
    </row>
    <row r="420" spans="1:27" ht="11.25" customHeight="1" x14ac:dyDescent="0.25">
      <c r="A420" s="376"/>
      <c r="B420" s="253"/>
      <c r="C420" s="377"/>
      <c r="D420" s="377"/>
      <c r="E420" s="378"/>
      <c r="F420" s="378"/>
      <c r="G420" s="379"/>
      <c r="H420" s="253"/>
      <c r="I420" s="253"/>
      <c r="J420" s="253"/>
      <c r="K420" s="253"/>
      <c r="L420" s="253"/>
      <c r="M420" s="253"/>
      <c r="N420" s="253"/>
      <c r="O420" s="253"/>
      <c r="P420" s="253"/>
      <c r="Q420" s="253"/>
      <c r="R420" s="253"/>
      <c r="S420" s="253"/>
      <c r="T420" s="253"/>
      <c r="U420" s="253"/>
      <c r="V420" s="253"/>
      <c r="W420" s="253"/>
      <c r="X420" s="253"/>
      <c r="Y420" s="253"/>
      <c r="Z420" s="253"/>
      <c r="AA420" s="253"/>
    </row>
    <row r="421" spans="1:27" ht="11.25" customHeight="1" x14ac:dyDescent="0.25">
      <c r="A421" s="376"/>
      <c r="B421" s="253"/>
      <c r="C421" s="377"/>
      <c r="D421" s="377"/>
      <c r="E421" s="378"/>
      <c r="F421" s="378"/>
      <c r="G421" s="379"/>
      <c r="H421" s="253"/>
      <c r="I421" s="253"/>
      <c r="J421" s="253"/>
      <c r="K421" s="253"/>
      <c r="L421" s="253"/>
      <c r="M421" s="253"/>
      <c r="N421" s="253"/>
      <c r="O421" s="253"/>
      <c r="P421" s="253"/>
      <c r="Q421" s="253"/>
      <c r="R421" s="253"/>
      <c r="S421" s="253"/>
      <c r="T421" s="253"/>
      <c r="U421" s="253"/>
      <c r="V421" s="253"/>
      <c r="W421" s="253"/>
      <c r="X421" s="253"/>
      <c r="Y421" s="253"/>
      <c r="Z421" s="253"/>
      <c r="AA421" s="253"/>
    </row>
    <row r="422" spans="1:27" ht="11.25" customHeight="1" x14ac:dyDescent="0.25">
      <c r="A422" s="376"/>
      <c r="B422" s="253"/>
      <c r="C422" s="377"/>
      <c r="D422" s="377"/>
      <c r="E422" s="378"/>
      <c r="F422" s="378"/>
      <c r="G422" s="379"/>
      <c r="H422" s="253"/>
      <c r="I422" s="253"/>
      <c r="J422" s="253"/>
      <c r="K422" s="253"/>
      <c r="L422" s="253"/>
      <c r="M422" s="253"/>
      <c r="N422" s="253"/>
      <c r="O422" s="253"/>
      <c r="P422" s="253"/>
      <c r="Q422" s="253"/>
      <c r="R422" s="253"/>
      <c r="S422" s="253"/>
      <c r="T422" s="253"/>
      <c r="U422" s="253"/>
      <c r="V422" s="253"/>
      <c r="W422" s="253"/>
      <c r="X422" s="253"/>
      <c r="Y422" s="253"/>
      <c r="Z422" s="253"/>
      <c r="AA422" s="253"/>
    </row>
    <row r="423" spans="1:27" ht="11.25" customHeight="1" x14ac:dyDescent="0.25">
      <c r="A423" s="376"/>
      <c r="B423" s="253"/>
      <c r="C423" s="377"/>
      <c r="D423" s="377"/>
      <c r="E423" s="378"/>
      <c r="F423" s="378"/>
      <c r="G423" s="379"/>
      <c r="H423" s="253"/>
      <c r="I423" s="253"/>
      <c r="J423" s="253"/>
      <c r="K423" s="253"/>
      <c r="L423" s="253"/>
      <c r="M423" s="253"/>
      <c r="N423" s="253"/>
      <c r="O423" s="253"/>
      <c r="P423" s="253"/>
      <c r="Q423" s="253"/>
      <c r="R423" s="253"/>
      <c r="S423" s="253"/>
      <c r="T423" s="253"/>
      <c r="U423" s="253"/>
      <c r="V423" s="253"/>
      <c r="W423" s="253"/>
      <c r="X423" s="253"/>
      <c r="Y423" s="253"/>
      <c r="Z423" s="253"/>
      <c r="AA423" s="253"/>
    </row>
    <row r="424" spans="1:27" ht="11.25" customHeight="1" x14ac:dyDescent="0.25">
      <c r="A424" s="376"/>
      <c r="B424" s="253"/>
      <c r="C424" s="377"/>
      <c r="D424" s="377"/>
      <c r="E424" s="378"/>
      <c r="F424" s="378"/>
      <c r="G424" s="379"/>
      <c r="H424" s="253"/>
      <c r="I424" s="253"/>
      <c r="J424" s="253"/>
      <c r="K424" s="253"/>
      <c r="L424" s="253"/>
      <c r="M424" s="253"/>
      <c r="N424" s="253"/>
      <c r="O424" s="253"/>
      <c r="P424" s="253"/>
      <c r="Q424" s="253"/>
      <c r="R424" s="253"/>
      <c r="S424" s="253"/>
      <c r="T424" s="253"/>
      <c r="U424" s="253"/>
      <c r="V424" s="253"/>
      <c r="W424" s="253"/>
      <c r="X424" s="253"/>
      <c r="Y424" s="253"/>
      <c r="Z424" s="253"/>
      <c r="AA424" s="253"/>
    </row>
    <row r="425" spans="1:27" ht="11.25" customHeight="1" x14ac:dyDescent="0.25">
      <c r="A425" s="376"/>
      <c r="B425" s="253"/>
      <c r="C425" s="377"/>
      <c r="D425" s="377"/>
      <c r="E425" s="378"/>
      <c r="F425" s="378"/>
      <c r="G425" s="379"/>
      <c r="H425" s="253"/>
      <c r="I425" s="253"/>
      <c r="J425" s="253"/>
      <c r="K425" s="253"/>
      <c r="L425" s="253"/>
      <c r="M425" s="253"/>
      <c r="N425" s="253"/>
      <c r="O425" s="253"/>
      <c r="P425" s="253"/>
      <c r="Q425" s="253"/>
      <c r="R425" s="253"/>
      <c r="S425" s="253"/>
      <c r="T425" s="253"/>
      <c r="U425" s="253"/>
      <c r="V425" s="253"/>
      <c r="W425" s="253"/>
      <c r="X425" s="253"/>
      <c r="Y425" s="253"/>
      <c r="Z425" s="253"/>
      <c r="AA425" s="253"/>
    </row>
    <row r="426" spans="1:27" ht="11.25" customHeight="1" x14ac:dyDescent="0.25">
      <c r="A426" s="376"/>
      <c r="B426" s="253"/>
      <c r="C426" s="377"/>
      <c r="D426" s="377"/>
      <c r="E426" s="378"/>
      <c r="F426" s="378"/>
      <c r="G426" s="379"/>
      <c r="H426" s="253"/>
      <c r="I426" s="253"/>
      <c r="J426" s="253"/>
      <c r="K426" s="253"/>
      <c r="L426" s="253"/>
      <c r="M426" s="253"/>
      <c r="N426" s="253"/>
      <c r="O426" s="253"/>
      <c r="P426" s="253"/>
      <c r="Q426" s="253"/>
      <c r="R426" s="253"/>
      <c r="S426" s="253"/>
      <c r="T426" s="253"/>
      <c r="U426" s="253"/>
      <c r="V426" s="253"/>
      <c r="W426" s="253"/>
      <c r="X426" s="253"/>
      <c r="Y426" s="253"/>
      <c r="Z426" s="253"/>
      <c r="AA426" s="253"/>
    </row>
    <row r="427" spans="1:27" ht="11.25" customHeight="1" x14ac:dyDescent="0.25">
      <c r="A427" s="376"/>
      <c r="B427" s="253"/>
      <c r="C427" s="377"/>
      <c r="D427" s="377"/>
      <c r="E427" s="378"/>
      <c r="F427" s="378"/>
      <c r="G427" s="379"/>
      <c r="H427" s="253"/>
      <c r="I427" s="253"/>
      <c r="J427" s="253"/>
      <c r="K427" s="253"/>
      <c r="L427" s="253"/>
      <c r="M427" s="253"/>
      <c r="N427" s="253"/>
      <c r="O427" s="253"/>
      <c r="P427" s="253"/>
      <c r="Q427" s="253"/>
      <c r="R427" s="253"/>
      <c r="S427" s="253"/>
      <c r="T427" s="253"/>
      <c r="U427" s="253"/>
      <c r="V427" s="253"/>
      <c r="W427" s="253"/>
      <c r="X427" s="253"/>
      <c r="Y427" s="253"/>
      <c r="Z427" s="253"/>
      <c r="AA427" s="253"/>
    </row>
    <row r="428" spans="1:27" ht="11.25" customHeight="1" x14ac:dyDescent="0.25">
      <c r="A428" s="376"/>
      <c r="B428" s="253"/>
      <c r="C428" s="377"/>
      <c r="D428" s="377"/>
      <c r="E428" s="378"/>
      <c r="F428" s="378"/>
      <c r="G428" s="379"/>
      <c r="H428" s="253"/>
      <c r="I428" s="253"/>
      <c r="J428" s="253"/>
      <c r="K428" s="253"/>
      <c r="L428" s="253"/>
      <c r="M428" s="253"/>
      <c r="N428" s="253"/>
      <c r="O428" s="253"/>
      <c r="P428" s="253"/>
      <c r="Q428" s="253"/>
      <c r="R428" s="253"/>
      <c r="S428" s="253"/>
      <c r="T428" s="253"/>
      <c r="U428" s="253"/>
      <c r="V428" s="253"/>
      <c r="W428" s="253"/>
      <c r="X428" s="253"/>
      <c r="Y428" s="253"/>
      <c r="Z428" s="253"/>
      <c r="AA428" s="253"/>
    </row>
    <row r="429" spans="1:27" ht="11.25" customHeight="1" x14ac:dyDescent="0.25">
      <c r="A429" s="376"/>
      <c r="B429" s="253"/>
      <c r="C429" s="377"/>
      <c r="D429" s="377"/>
      <c r="E429" s="378"/>
      <c r="F429" s="378"/>
      <c r="G429" s="379"/>
      <c r="H429" s="253"/>
      <c r="I429" s="253"/>
      <c r="J429" s="253"/>
      <c r="K429" s="253"/>
      <c r="L429" s="253"/>
      <c r="M429" s="253"/>
      <c r="N429" s="253"/>
      <c r="O429" s="253"/>
      <c r="P429" s="253"/>
      <c r="Q429" s="253"/>
      <c r="R429" s="253"/>
      <c r="S429" s="253"/>
      <c r="T429" s="253"/>
      <c r="U429" s="253"/>
      <c r="V429" s="253"/>
      <c r="W429" s="253"/>
      <c r="X429" s="253"/>
      <c r="Y429" s="253"/>
      <c r="Z429" s="253"/>
      <c r="AA429" s="253"/>
    </row>
    <row r="430" spans="1:27" ht="11.25" customHeight="1" x14ac:dyDescent="0.25">
      <c r="A430" s="376"/>
      <c r="B430" s="253"/>
      <c r="C430" s="377"/>
      <c r="D430" s="377"/>
      <c r="E430" s="378"/>
      <c r="F430" s="378"/>
      <c r="G430" s="379"/>
      <c r="H430" s="253"/>
      <c r="I430" s="253"/>
      <c r="J430" s="253"/>
      <c r="K430" s="253"/>
      <c r="L430" s="253"/>
      <c r="M430" s="253"/>
      <c r="N430" s="253"/>
      <c r="O430" s="253"/>
      <c r="P430" s="253"/>
      <c r="Q430" s="253"/>
      <c r="R430" s="253"/>
      <c r="S430" s="253"/>
      <c r="T430" s="253"/>
      <c r="U430" s="253"/>
      <c r="V430" s="253"/>
      <c r="W430" s="253"/>
      <c r="X430" s="253"/>
      <c r="Y430" s="253"/>
      <c r="Z430" s="253"/>
      <c r="AA430" s="253"/>
    </row>
    <row r="431" spans="1:27" ht="11.25" customHeight="1" x14ac:dyDescent="0.25">
      <c r="A431" s="376"/>
      <c r="B431" s="253"/>
      <c r="C431" s="377"/>
      <c r="D431" s="377"/>
      <c r="E431" s="378"/>
      <c r="F431" s="378"/>
      <c r="G431" s="379"/>
      <c r="H431" s="253"/>
      <c r="I431" s="253"/>
      <c r="J431" s="253"/>
      <c r="K431" s="253"/>
      <c r="L431" s="253"/>
      <c r="M431" s="253"/>
      <c r="N431" s="253"/>
      <c r="O431" s="253"/>
      <c r="P431" s="253"/>
      <c r="Q431" s="253"/>
      <c r="R431" s="253"/>
      <c r="S431" s="253"/>
      <c r="T431" s="253"/>
      <c r="U431" s="253"/>
      <c r="V431" s="253"/>
      <c r="W431" s="253"/>
      <c r="X431" s="253"/>
      <c r="Y431" s="253"/>
      <c r="Z431" s="253"/>
      <c r="AA431" s="253"/>
    </row>
    <row r="432" spans="1:27" ht="11.25" customHeight="1" x14ac:dyDescent="0.25">
      <c r="A432" s="376"/>
      <c r="B432" s="253"/>
      <c r="C432" s="377"/>
      <c r="D432" s="377"/>
      <c r="E432" s="378"/>
      <c r="F432" s="378"/>
      <c r="G432" s="379"/>
      <c r="H432" s="253"/>
      <c r="I432" s="253"/>
      <c r="J432" s="253"/>
      <c r="K432" s="253"/>
      <c r="L432" s="253"/>
      <c r="M432" s="253"/>
      <c r="N432" s="253"/>
      <c r="O432" s="253"/>
      <c r="P432" s="253"/>
      <c r="Q432" s="253"/>
      <c r="R432" s="253"/>
      <c r="S432" s="253"/>
      <c r="T432" s="253"/>
      <c r="U432" s="253"/>
      <c r="V432" s="253"/>
      <c r="W432" s="253"/>
      <c r="X432" s="253"/>
      <c r="Y432" s="253"/>
      <c r="Z432" s="253"/>
      <c r="AA432" s="253"/>
    </row>
    <row r="433" spans="1:27" ht="11.25" customHeight="1" x14ac:dyDescent="0.25">
      <c r="A433" s="376"/>
      <c r="B433" s="253"/>
      <c r="C433" s="377"/>
      <c r="D433" s="377"/>
      <c r="E433" s="378"/>
      <c r="F433" s="378"/>
      <c r="G433" s="379"/>
      <c r="H433" s="253"/>
      <c r="I433" s="253"/>
      <c r="J433" s="253"/>
      <c r="K433" s="253"/>
      <c r="L433" s="253"/>
      <c r="M433" s="253"/>
      <c r="N433" s="253"/>
      <c r="O433" s="253"/>
      <c r="P433" s="253"/>
      <c r="Q433" s="253"/>
      <c r="R433" s="253"/>
      <c r="S433" s="253"/>
      <c r="T433" s="253"/>
      <c r="U433" s="253"/>
      <c r="V433" s="253"/>
      <c r="W433" s="253"/>
      <c r="X433" s="253"/>
      <c r="Y433" s="253"/>
      <c r="Z433" s="253"/>
      <c r="AA433" s="253"/>
    </row>
    <row r="434" spans="1:27" ht="11.25" customHeight="1" x14ac:dyDescent="0.25">
      <c r="A434" s="376"/>
      <c r="B434" s="253"/>
      <c r="C434" s="377"/>
      <c r="D434" s="377"/>
      <c r="E434" s="378"/>
      <c r="F434" s="378"/>
      <c r="G434" s="379"/>
      <c r="H434" s="253"/>
      <c r="I434" s="253"/>
      <c r="J434" s="253"/>
      <c r="K434" s="253"/>
      <c r="L434" s="253"/>
      <c r="M434" s="253"/>
      <c r="N434" s="253"/>
      <c r="O434" s="253"/>
      <c r="P434" s="253"/>
      <c r="Q434" s="253"/>
      <c r="R434" s="253"/>
      <c r="S434" s="253"/>
      <c r="T434" s="253"/>
      <c r="U434" s="253"/>
      <c r="V434" s="253"/>
      <c r="W434" s="253"/>
      <c r="X434" s="253"/>
      <c r="Y434" s="253"/>
      <c r="Z434" s="253"/>
      <c r="AA434" s="253"/>
    </row>
    <row r="435" spans="1:27" ht="11.25" customHeight="1" x14ac:dyDescent="0.25">
      <c r="A435" s="376"/>
      <c r="B435" s="253"/>
      <c r="C435" s="377"/>
      <c r="D435" s="377"/>
      <c r="E435" s="378"/>
      <c r="F435" s="378"/>
      <c r="G435" s="379"/>
      <c r="H435" s="253"/>
      <c r="I435" s="253"/>
      <c r="J435" s="253"/>
      <c r="K435" s="253"/>
      <c r="L435" s="253"/>
      <c r="M435" s="253"/>
      <c r="N435" s="253"/>
      <c r="O435" s="253"/>
      <c r="P435" s="253"/>
      <c r="Q435" s="253"/>
      <c r="R435" s="253"/>
      <c r="S435" s="253"/>
      <c r="T435" s="253"/>
      <c r="U435" s="253"/>
      <c r="V435" s="253"/>
      <c r="W435" s="253"/>
      <c r="X435" s="253"/>
      <c r="Y435" s="253"/>
      <c r="Z435" s="253"/>
      <c r="AA435" s="253"/>
    </row>
    <row r="436" spans="1:27" ht="11.25" customHeight="1" x14ac:dyDescent="0.25">
      <c r="A436" s="376"/>
      <c r="B436" s="253"/>
      <c r="C436" s="377"/>
      <c r="D436" s="377"/>
      <c r="E436" s="378"/>
      <c r="F436" s="378"/>
      <c r="G436" s="379"/>
      <c r="H436" s="253"/>
      <c r="I436" s="253"/>
      <c r="J436" s="253"/>
      <c r="K436" s="253"/>
      <c r="L436" s="253"/>
      <c r="M436" s="253"/>
      <c r="N436" s="253"/>
      <c r="O436" s="253"/>
      <c r="P436" s="253"/>
      <c r="Q436" s="253"/>
      <c r="R436" s="253"/>
      <c r="S436" s="253"/>
      <c r="T436" s="253"/>
      <c r="U436" s="253"/>
      <c r="V436" s="253"/>
      <c r="W436" s="253"/>
      <c r="X436" s="253"/>
      <c r="Y436" s="253"/>
      <c r="Z436" s="253"/>
      <c r="AA436" s="253"/>
    </row>
    <row r="437" spans="1:27" ht="11.25" customHeight="1" x14ac:dyDescent="0.25">
      <c r="A437" s="376"/>
      <c r="B437" s="253"/>
      <c r="C437" s="377"/>
      <c r="D437" s="377"/>
      <c r="E437" s="378"/>
      <c r="F437" s="378"/>
      <c r="G437" s="379"/>
      <c r="H437" s="253"/>
      <c r="I437" s="253"/>
      <c r="J437" s="253"/>
      <c r="K437" s="253"/>
      <c r="L437" s="253"/>
      <c r="M437" s="253"/>
      <c r="N437" s="253"/>
      <c r="O437" s="253"/>
      <c r="P437" s="253"/>
      <c r="Q437" s="253"/>
      <c r="R437" s="253"/>
      <c r="S437" s="253"/>
      <c r="T437" s="253"/>
      <c r="U437" s="253"/>
      <c r="V437" s="253"/>
      <c r="W437" s="253"/>
      <c r="X437" s="253"/>
      <c r="Y437" s="253"/>
      <c r="Z437" s="253"/>
      <c r="AA437" s="253"/>
    </row>
    <row r="438" spans="1:27" ht="11.25" customHeight="1" x14ac:dyDescent="0.25">
      <c r="A438" s="376"/>
      <c r="B438" s="253"/>
      <c r="C438" s="377"/>
      <c r="D438" s="377"/>
      <c r="E438" s="378"/>
      <c r="F438" s="378"/>
      <c r="G438" s="379"/>
      <c r="H438" s="253"/>
      <c r="I438" s="253"/>
      <c r="J438" s="253"/>
      <c r="K438" s="253"/>
      <c r="L438" s="253"/>
      <c r="M438" s="253"/>
      <c r="N438" s="253"/>
      <c r="O438" s="253"/>
      <c r="P438" s="253"/>
      <c r="Q438" s="253"/>
      <c r="R438" s="253"/>
      <c r="S438" s="253"/>
      <c r="T438" s="253"/>
      <c r="U438" s="253"/>
      <c r="V438" s="253"/>
      <c r="W438" s="253"/>
      <c r="X438" s="253"/>
      <c r="Y438" s="253"/>
      <c r="Z438" s="253"/>
      <c r="AA438" s="253"/>
    </row>
    <row r="439" spans="1:27" ht="11.25" customHeight="1" x14ac:dyDescent="0.25">
      <c r="A439" s="376"/>
      <c r="B439" s="253"/>
      <c r="C439" s="377"/>
      <c r="D439" s="377"/>
      <c r="E439" s="378"/>
      <c r="F439" s="378"/>
      <c r="G439" s="379"/>
      <c r="H439" s="253"/>
      <c r="I439" s="253"/>
      <c r="J439" s="253"/>
      <c r="K439" s="253"/>
      <c r="L439" s="253"/>
      <c r="M439" s="253"/>
      <c r="N439" s="253"/>
      <c r="O439" s="253"/>
      <c r="P439" s="253"/>
      <c r="Q439" s="253"/>
      <c r="R439" s="253"/>
      <c r="S439" s="253"/>
      <c r="T439" s="253"/>
      <c r="U439" s="253"/>
      <c r="V439" s="253"/>
      <c r="W439" s="253"/>
      <c r="X439" s="253"/>
      <c r="Y439" s="253"/>
      <c r="Z439" s="253"/>
      <c r="AA439" s="253"/>
    </row>
    <row r="440" spans="1:27" ht="11.25" customHeight="1" x14ac:dyDescent="0.25">
      <c r="A440" s="376"/>
      <c r="B440" s="253"/>
      <c r="C440" s="377"/>
      <c r="D440" s="377"/>
      <c r="E440" s="378"/>
      <c r="F440" s="378"/>
      <c r="G440" s="379"/>
      <c r="H440" s="253"/>
      <c r="I440" s="253"/>
      <c r="J440" s="253"/>
      <c r="K440" s="253"/>
      <c r="L440" s="253"/>
      <c r="M440" s="253"/>
      <c r="N440" s="253"/>
      <c r="O440" s="253"/>
      <c r="P440" s="253"/>
      <c r="Q440" s="253"/>
      <c r="R440" s="253"/>
      <c r="S440" s="253"/>
      <c r="T440" s="253"/>
      <c r="U440" s="253"/>
      <c r="V440" s="253"/>
      <c r="W440" s="253"/>
      <c r="X440" s="253"/>
      <c r="Y440" s="253"/>
      <c r="Z440" s="253"/>
      <c r="AA440" s="253"/>
    </row>
    <row r="441" spans="1:27" ht="11.25" customHeight="1" x14ac:dyDescent="0.25">
      <c r="A441" s="376"/>
      <c r="B441" s="253"/>
      <c r="C441" s="377"/>
      <c r="D441" s="377"/>
      <c r="E441" s="378"/>
      <c r="F441" s="378"/>
      <c r="G441" s="379"/>
      <c r="H441" s="253"/>
      <c r="I441" s="253"/>
      <c r="J441" s="253"/>
      <c r="K441" s="253"/>
      <c r="L441" s="253"/>
      <c r="M441" s="253"/>
      <c r="N441" s="253"/>
      <c r="O441" s="253"/>
      <c r="P441" s="253"/>
      <c r="Q441" s="253"/>
      <c r="R441" s="253"/>
      <c r="S441" s="253"/>
      <c r="T441" s="253"/>
      <c r="U441" s="253"/>
      <c r="V441" s="253"/>
      <c r="W441" s="253"/>
      <c r="X441" s="253"/>
      <c r="Y441" s="253"/>
      <c r="Z441" s="253"/>
      <c r="AA441" s="253"/>
    </row>
    <row r="442" spans="1:27" ht="11.25" customHeight="1" x14ac:dyDescent="0.25">
      <c r="A442" s="376"/>
      <c r="B442" s="253"/>
      <c r="C442" s="377"/>
      <c r="D442" s="377"/>
      <c r="E442" s="378"/>
      <c r="F442" s="378"/>
      <c r="G442" s="379"/>
      <c r="H442" s="253"/>
      <c r="I442" s="253"/>
      <c r="J442" s="253"/>
      <c r="K442" s="253"/>
      <c r="L442" s="253"/>
      <c r="M442" s="253"/>
      <c r="N442" s="253"/>
      <c r="O442" s="253"/>
      <c r="P442" s="253"/>
      <c r="Q442" s="253"/>
      <c r="R442" s="253"/>
      <c r="S442" s="253"/>
      <c r="T442" s="253"/>
      <c r="U442" s="253"/>
      <c r="V442" s="253"/>
      <c r="W442" s="253"/>
      <c r="X442" s="253"/>
      <c r="Y442" s="253"/>
      <c r="Z442" s="253"/>
      <c r="AA442" s="253"/>
    </row>
    <row r="443" spans="1:27" ht="11.25" customHeight="1" x14ac:dyDescent="0.25">
      <c r="A443" s="376"/>
      <c r="B443" s="253"/>
      <c r="C443" s="377"/>
      <c r="D443" s="377"/>
      <c r="E443" s="378"/>
      <c r="F443" s="378"/>
      <c r="G443" s="379"/>
      <c r="H443" s="253"/>
      <c r="I443" s="253"/>
      <c r="J443" s="253"/>
      <c r="K443" s="253"/>
      <c r="L443" s="253"/>
      <c r="M443" s="253"/>
      <c r="N443" s="253"/>
      <c r="O443" s="253"/>
      <c r="P443" s="253"/>
      <c r="Q443" s="253"/>
      <c r="R443" s="253"/>
      <c r="S443" s="253"/>
      <c r="T443" s="253"/>
      <c r="U443" s="253"/>
      <c r="V443" s="253"/>
      <c r="W443" s="253"/>
      <c r="X443" s="253"/>
      <c r="Y443" s="253"/>
      <c r="Z443" s="253"/>
      <c r="AA443" s="253"/>
    </row>
    <row r="444" spans="1:27" ht="11.25" customHeight="1" x14ac:dyDescent="0.25">
      <c r="A444" s="376"/>
      <c r="B444" s="253"/>
      <c r="C444" s="377"/>
      <c r="D444" s="377"/>
      <c r="E444" s="378"/>
      <c r="F444" s="378"/>
      <c r="G444" s="379"/>
      <c r="H444" s="253"/>
      <c r="I444" s="253"/>
      <c r="J444" s="253"/>
      <c r="K444" s="253"/>
      <c r="L444" s="253"/>
      <c r="M444" s="253"/>
      <c r="N444" s="253"/>
      <c r="O444" s="253"/>
      <c r="P444" s="253"/>
      <c r="Q444" s="253"/>
      <c r="R444" s="253"/>
      <c r="S444" s="253"/>
      <c r="T444" s="253"/>
      <c r="U444" s="253"/>
      <c r="V444" s="253"/>
      <c r="W444" s="253"/>
      <c r="X444" s="253"/>
      <c r="Y444" s="253"/>
      <c r="Z444" s="253"/>
      <c r="AA444" s="253"/>
    </row>
    <row r="445" spans="1:27" ht="11.25" customHeight="1" x14ac:dyDescent="0.25">
      <c r="A445" s="376"/>
      <c r="B445" s="253"/>
      <c r="C445" s="377"/>
      <c r="D445" s="377"/>
      <c r="E445" s="378"/>
      <c r="F445" s="378"/>
      <c r="G445" s="379"/>
      <c r="H445" s="253"/>
      <c r="I445" s="253"/>
      <c r="J445" s="253"/>
      <c r="K445" s="253"/>
      <c r="L445" s="253"/>
      <c r="M445" s="253"/>
      <c r="N445" s="253"/>
      <c r="O445" s="253"/>
      <c r="P445" s="253"/>
      <c r="Q445" s="253"/>
      <c r="R445" s="253"/>
      <c r="S445" s="253"/>
      <c r="T445" s="253"/>
      <c r="U445" s="253"/>
      <c r="V445" s="253"/>
      <c r="W445" s="253"/>
      <c r="X445" s="253"/>
      <c r="Y445" s="253"/>
      <c r="Z445" s="253"/>
      <c r="AA445" s="253"/>
    </row>
    <row r="446" spans="1:27" ht="11.25" customHeight="1" x14ac:dyDescent="0.25">
      <c r="A446" s="376"/>
      <c r="B446" s="253"/>
      <c r="C446" s="377"/>
      <c r="D446" s="377"/>
      <c r="E446" s="378"/>
      <c r="F446" s="378"/>
      <c r="G446" s="379"/>
      <c r="H446" s="253"/>
      <c r="I446" s="253"/>
      <c r="J446" s="253"/>
      <c r="K446" s="253"/>
      <c r="L446" s="253"/>
      <c r="M446" s="253"/>
      <c r="N446" s="253"/>
      <c r="O446" s="253"/>
      <c r="P446" s="253"/>
      <c r="Q446" s="253"/>
      <c r="R446" s="253"/>
      <c r="S446" s="253"/>
      <c r="T446" s="253"/>
      <c r="U446" s="253"/>
      <c r="V446" s="253"/>
      <c r="W446" s="253"/>
      <c r="X446" s="253"/>
      <c r="Y446" s="253"/>
      <c r="Z446" s="253"/>
      <c r="AA446" s="253"/>
    </row>
    <row r="447" spans="1:27" ht="11.25" customHeight="1" x14ac:dyDescent="0.25">
      <c r="A447" s="376"/>
      <c r="B447" s="253"/>
      <c r="C447" s="377"/>
      <c r="D447" s="377"/>
      <c r="E447" s="378"/>
      <c r="F447" s="378"/>
      <c r="G447" s="379"/>
      <c r="H447" s="253"/>
      <c r="I447" s="253"/>
      <c r="J447" s="253"/>
      <c r="K447" s="253"/>
      <c r="L447" s="253"/>
      <c r="M447" s="253"/>
      <c r="N447" s="253"/>
      <c r="O447" s="253"/>
      <c r="P447" s="253"/>
      <c r="Q447" s="253"/>
      <c r="R447" s="253"/>
      <c r="S447" s="253"/>
      <c r="T447" s="253"/>
      <c r="U447" s="253"/>
      <c r="V447" s="253"/>
      <c r="W447" s="253"/>
      <c r="X447" s="253"/>
      <c r="Y447" s="253"/>
      <c r="Z447" s="253"/>
      <c r="AA447" s="253"/>
    </row>
    <row r="448" spans="1:27" ht="11.25" customHeight="1" x14ac:dyDescent="0.25">
      <c r="A448" s="376"/>
      <c r="B448" s="253"/>
      <c r="C448" s="377"/>
      <c r="D448" s="377"/>
      <c r="E448" s="378"/>
      <c r="F448" s="378"/>
      <c r="G448" s="379"/>
      <c r="H448" s="253"/>
      <c r="I448" s="253"/>
      <c r="J448" s="253"/>
      <c r="K448" s="253"/>
      <c r="L448" s="253"/>
      <c r="M448" s="253"/>
      <c r="N448" s="253"/>
      <c r="O448" s="253"/>
      <c r="P448" s="253"/>
      <c r="Q448" s="253"/>
      <c r="R448" s="253"/>
      <c r="S448" s="253"/>
      <c r="T448" s="253"/>
      <c r="U448" s="253"/>
      <c r="V448" s="253"/>
      <c r="W448" s="253"/>
      <c r="X448" s="253"/>
      <c r="Y448" s="253"/>
      <c r="Z448" s="253"/>
      <c r="AA448" s="253"/>
    </row>
    <row r="449" spans="1:27" ht="11.25" customHeight="1" x14ac:dyDescent="0.25">
      <c r="A449" s="376"/>
      <c r="B449" s="253"/>
      <c r="C449" s="377"/>
      <c r="D449" s="377"/>
      <c r="E449" s="378"/>
      <c r="F449" s="378"/>
      <c r="G449" s="379"/>
      <c r="H449" s="253"/>
      <c r="I449" s="253"/>
      <c r="J449" s="253"/>
      <c r="K449" s="253"/>
      <c r="L449" s="253"/>
      <c r="M449" s="253"/>
      <c r="N449" s="253"/>
      <c r="O449" s="253"/>
      <c r="P449" s="253"/>
      <c r="Q449" s="253"/>
      <c r="R449" s="253"/>
      <c r="S449" s="253"/>
      <c r="T449" s="253"/>
      <c r="U449" s="253"/>
      <c r="V449" s="253"/>
      <c r="W449" s="253"/>
      <c r="X449" s="253"/>
      <c r="Y449" s="253"/>
      <c r="Z449" s="253"/>
      <c r="AA449" s="253"/>
    </row>
    <row r="450" spans="1:27" ht="11.25" customHeight="1" x14ac:dyDescent="0.25">
      <c r="A450" s="376"/>
      <c r="B450" s="253"/>
      <c r="C450" s="377"/>
      <c r="D450" s="377"/>
      <c r="E450" s="378"/>
      <c r="F450" s="378"/>
      <c r="G450" s="379"/>
      <c r="H450" s="253"/>
      <c r="I450" s="253"/>
      <c r="J450" s="253"/>
      <c r="K450" s="253"/>
      <c r="L450" s="253"/>
      <c r="M450" s="253"/>
      <c r="N450" s="253"/>
      <c r="O450" s="253"/>
      <c r="P450" s="253"/>
      <c r="Q450" s="253"/>
      <c r="R450" s="253"/>
      <c r="S450" s="253"/>
      <c r="T450" s="253"/>
      <c r="U450" s="253"/>
      <c r="V450" s="253"/>
      <c r="W450" s="253"/>
      <c r="X450" s="253"/>
      <c r="Y450" s="253"/>
      <c r="Z450" s="253"/>
      <c r="AA450" s="253"/>
    </row>
    <row r="451" spans="1:27" ht="11.25" customHeight="1" x14ac:dyDescent="0.25">
      <c r="A451" s="376"/>
      <c r="B451" s="253"/>
      <c r="C451" s="377"/>
      <c r="D451" s="377"/>
      <c r="E451" s="378"/>
      <c r="F451" s="378"/>
      <c r="G451" s="379"/>
      <c r="H451" s="253"/>
      <c r="I451" s="253"/>
      <c r="J451" s="253"/>
      <c r="K451" s="253"/>
      <c r="L451" s="253"/>
      <c r="M451" s="253"/>
      <c r="N451" s="253"/>
      <c r="O451" s="253"/>
      <c r="P451" s="253"/>
      <c r="Q451" s="253"/>
      <c r="R451" s="253"/>
      <c r="S451" s="253"/>
      <c r="T451" s="253"/>
      <c r="U451" s="253"/>
      <c r="V451" s="253"/>
      <c r="W451" s="253"/>
      <c r="X451" s="253"/>
      <c r="Y451" s="253"/>
      <c r="Z451" s="253"/>
      <c r="AA451" s="253"/>
    </row>
    <row r="452" spans="1:27" ht="11.25" customHeight="1" x14ac:dyDescent="0.25">
      <c r="A452" s="376"/>
      <c r="B452" s="253"/>
      <c r="C452" s="377"/>
      <c r="D452" s="377"/>
      <c r="E452" s="378"/>
      <c r="F452" s="378"/>
      <c r="G452" s="379"/>
      <c r="H452" s="253"/>
      <c r="I452" s="253"/>
      <c r="J452" s="253"/>
      <c r="K452" s="253"/>
      <c r="L452" s="253"/>
      <c r="M452" s="253"/>
      <c r="N452" s="253"/>
      <c r="O452" s="253"/>
      <c r="P452" s="253"/>
      <c r="Q452" s="253"/>
      <c r="R452" s="253"/>
      <c r="S452" s="253"/>
      <c r="T452" s="253"/>
      <c r="U452" s="253"/>
      <c r="V452" s="253"/>
      <c r="W452" s="253"/>
      <c r="X452" s="253"/>
      <c r="Y452" s="253"/>
      <c r="Z452" s="253"/>
      <c r="AA452" s="253"/>
    </row>
    <row r="453" spans="1:27" ht="11.25" customHeight="1" x14ac:dyDescent="0.25">
      <c r="A453" s="376"/>
      <c r="B453" s="253"/>
      <c r="C453" s="377"/>
      <c r="D453" s="377"/>
      <c r="E453" s="378"/>
      <c r="F453" s="378"/>
      <c r="G453" s="379"/>
      <c r="H453" s="253"/>
      <c r="I453" s="253"/>
      <c r="J453" s="253"/>
      <c r="K453" s="253"/>
      <c r="L453" s="253"/>
      <c r="M453" s="253"/>
      <c r="N453" s="253"/>
      <c r="O453" s="253"/>
      <c r="P453" s="253"/>
      <c r="Q453" s="253"/>
      <c r="R453" s="253"/>
      <c r="S453" s="253"/>
      <c r="T453" s="253"/>
      <c r="U453" s="253"/>
      <c r="V453" s="253"/>
      <c r="W453" s="253"/>
      <c r="X453" s="253"/>
      <c r="Y453" s="253"/>
      <c r="Z453" s="253"/>
      <c r="AA453" s="253"/>
    </row>
    <row r="454" spans="1:27" ht="11.25" customHeight="1" x14ac:dyDescent="0.25">
      <c r="A454" s="376"/>
      <c r="B454" s="253"/>
      <c r="C454" s="377"/>
      <c r="D454" s="377"/>
      <c r="E454" s="378"/>
      <c r="F454" s="378"/>
      <c r="G454" s="379"/>
      <c r="H454" s="253"/>
      <c r="I454" s="253"/>
      <c r="J454" s="253"/>
      <c r="K454" s="253"/>
      <c r="L454" s="253"/>
      <c r="M454" s="253"/>
      <c r="N454" s="253"/>
      <c r="O454" s="253"/>
      <c r="P454" s="253"/>
      <c r="Q454" s="253"/>
      <c r="R454" s="253"/>
      <c r="S454" s="253"/>
      <c r="T454" s="253"/>
      <c r="U454" s="253"/>
      <c r="V454" s="253"/>
      <c r="W454" s="253"/>
      <c r="X454" s="253"/>
      <c r="Y454" s="253"/>
      <c r="Z454" s="253"/>
      <c r="AA454" s="253"/>
    </row>
    <row r="455" spans="1:27" ht="11.25" customHeight="1" x14ac:dyDescent="0.25">
      <c r="A455" s="376"/>
      <c r="B455" s="253"/>
      <c r="C455" s="377"/>
      <c r="D455" s="377"/>
      <c r="E455" s="378"/>
      <c r="F455" s="378"/>
      <c r="G455" s="379"/>
      <c r="H455" s="253"/>
      <c r="I455" s="253"/>
      <c r="J455" s="253"/>
      <c r="K455" s="253"/>
      <c r="L455" s="253"/>
      <c r="M455" s="253"/>
      <c r="N455" s="253"/>
      <c r="O455" s="253"/>
      <c r="P455" s="253"/>
      <c r="Q455" s="253"/>
      <c r="R455" s="253"/>
      <c r="S455" s="253"/>
      <c r="T455" s="253"/>
      <c r="U455" s="253"/>
      <c r="V455" s="253"/>
      <c r="W455" s="253"/>
      <c r="X455" s="253"/>
      <c r="Y455" s="253"/>
      <c r="Z455" s="253"/>
      <c r="AA455" s="253"/>
    </row>
    <row r="456" spans="1:27" ht="11.25" customHeight="1" x14ac:dyDescent="0.25">
      <c r="A456" s="376"/>
      <c r="B456" s="253"/>
      <c r="C456" s="377"/>
      <c r="D456" s="377"/>
      <c r="E456" s="378"/>
      <c r="F456" s="378"/>
      <c r="G456" s="379"/>
      <c r="H456" s="253"/>
      <c r="I456" s="253"/>
      <c r="J456" s="253"/>
      <c r="K456" s="253"/>
      <c r="L456" s="253"/>
      <c r="M456" s="253"/>
      <c r="N456" s="253"/>
      <c r="O456" s="253"/>
      <c r="P456" s="253"/>
      <c r="Q456" s="253"/>
      <c r="R456" s="253"/>
      <c r="S456" s="253"/>
      <c r="T456" s="253"/>
      <c r="U456" s="253"/>
      <c r="V456" s="253"/>
      <c r="W456" s="253"/>
      <c r="X456" s="253"/>
      <c r="Y456" s="253"/>
      <c r="Z456" s="253"/>
      <c r="AA456" s="253"/>
    </row>
    <row r="457" spans="1:27" ht="11.25" customHeight="1" x14ac:dyDescent="0.25">
      <c r="A457" s="376"/>
      <c r="B457" s="253"/>
      <c r="C457" s="377"/>
      <c r="D457" s="377"/>
      <c r="E457" s="378"/>
      <c r="F457" s="378"/>
      <c r="G457" s="379"/>
      <c r="H457" s="253"/>
      <c r="I457" s="253"/>
      <c r="J457" s="253"/>
      <c r="K457" s="253"/>
      <c r="L457" s="253"/>
      <c r="M457" s="253"/>
      <c r="N457" s="253"/>
      <c r="O457" s="253"/>
      <c r="P457" s="253"/>
      <c r="Q457" s="253"/>
      <c r="R457" s="253"/>
      <c r="S457" s="253"/>
      <c r="T457" s="253"/>
      <c r="U457" s="253"/>
      <c r="V457" s="253"/>
      <c r="W457" s="253"/>
      <c r="X457" s="253"/>
      <c r="Y457" s="253"/>
      <c r="Z457" s="253"/>
      <c r="AA457" s="253"/>
    </row>
    <row r="458" spans="1:27" ht="11.25" customHeight="1" x14ac:dyDescent="0.25">
      <c r="A458" s="376"/>
      <c r="B458" s="253"/>
      <c r="C458" s="377"/>
      <c r="D458" s="377"/>
      <c r="E458" s="378"/>
      <c r="F458" s="378"/>
      <c r="G458" s="379"/>
      <c r="H458" s="253"/>
      <c r="I458" s="253"/>
      <c r="J458" s="253"/>
      <c r="K458" s="253"/>
      <c r="L458" s="253"/>
      <c r="M458" s="253"/>
      <c r="N458" s="253"/>
      <c r="O458" s="253"/>
      <c r="P458" s="253"/>
      <c r="Q458" s="253"/>
      <c r="R458" s="253"/>
      <c r="S458" s="253"/>
      <c r="T458" s="253"/>
      <c r="U458" s="253"/>
      <c r="V458" s="253"/>
      <c r="W458" s="253"/>
      <c r="X458" s="253"/>
      <c r="Y458" s="253"/>
      <c r="Z458" s="253"/>
      <c r="AA458" s="253"/>
    </row>
    <row r="459" spans="1:27" ht="11.25" customHeight="1" x14ac:dyDescent="0.25">
      <c r="A459" s="376"/>
      <c r="B459" s="253"/>
      <c r="C459" s="377"/>
      <c r="D459" s="377"/>
      <c r="E459" s="378"/>
      <c r="F459" s="378"/>
      <c r="G459" s="379"/>
      <c r="H459" s="253"/>
      <c r="I459" s="253"/>
      <c r="J459" s="253"/>
      <c r="K459" s="253"/>
      <c r="L459" s="253"/>
      <c r="M459" s="253"/>
      <c r="N459" s="253"/>
      <c r="O459" s="253"/>
      <c r="P459" s="253"/>
      <c r="Q459" s="253"/>
      <c r="R459" s="253"/>
      <c r="S459" s="253"/>
      <c r="T459" s="253"/>
      <c r="U459" s="253"/>
      <c r="V459" s="253"/>
      <c r="W459" s="253"/>
      <c r="X459" s="253"/>
      <c r="Y459" s="253"/>
      <c r="Z459" s="253"/>
      <c r="AA459" s="253"/>
    </row>
    <row r="460" spans="1:27" ht="11.25" customHeight="1" x14ac:dyDescent="0.25">
      <c r="A460" s="376"/>
      <c r="B460" s="253"/>
      <c r="C460" s="377"/>
      <c r="D460" s="377"/>
      <c r="E460" s="378"/>
      <c r="F460" s="378"/>
      <c r="G460" s="379"/>
      <c r="H460" s="253"/>
      <c r="I460" s="253"/>
      <c r="J460" s="253"/>
      <c r="K460" s="253"/>
      <c r="L460" s="253"/>
      <c r="M460" s="253"/>
      <c r="N460" s="253"/>
      <c r="O460" s="253"/>
      <c r="P460" s="253"/>
      <c r="Q460" s="253"/>
      <c r="R460" s="253"/>
      <c r="S460" s="253"/>
      <c r="T460" s="253"/>
      <c r="U460" s="253"/>
      <c r="V460" s="253"/>
      <c r="W460" s="253"/>
      <c r="X460" s="253"/>
      <c r="Y460" s="253"/>
      <c r="Z460" s="253"/>
      <c r="AA460" s="253"/>
    </row>
    <row r="461" spans="1:27" ht="11.25" customHeight="1" x14ac:dyDescent="0.25">
      <c r="A461" s="376"/>
      <c r="B461" s="253"/>
      <c r="C461" s="377"/>
      <c r="D461" s="377"/>
      <c r="E461" s="378"/>
      <c r="F461" s="378"/>
      <c r="G461" s="379"/>
      <c r="H461" s="253"/>
      <c r="I461" s="253"/>
      <c r="J461" s="253"/>
      <c r="K461" s="253"/>
      <c r="L461" s="253"/>
      <c r="M461" s="253"/>
      <c r="N461" s="253"/>
      <c r="O461" s="253"/>
      <c r="P461" s="253"/>
      <c r="Q461" s="253"/>
      <c r="R461" s="253"/>
      <c r="S461" s="253"/>
      <c r="T461" s="253"/>
      <c r="U461" s="253"/>
      <c r="V461" s="253"/>
      <c r="W461" s="253"/>
      <c r="X461" s="253"/>
      <c r="Y461" s="253"/>
      <c r="Z461" s="253"/>
      <c r="AA461" s="253"/>
    </row>
    <row r="462" spans="1:27" ht="11.25" customHeight="1" x14ac:dyDescent="0.25">
      <c r="A462" s="376"/>
      <c r="B462" s="253"/>
      <c r="C462" s="377"/>
      <c r="D462" s="377"/>
      <c r="E462" s="378"/>
      <c r="F462" s="378"/>
      <c r="G462" s="379"/>
      <c r="H462" s="253"/>
      <c r="I462" s="253"/>
      <c r="J462" s="253"/>
      <c r="K462" s="253"/>
      <c r="L462" s="253"/>
      <c r="M462" s="253"/>
      <c r="N462" s="253"/>
      <c r="O462" s="253"/>
      <c r="P462" s="253"/>
      <c r="Q462" s="253"/>
      <c r="R462" s="253"/>
      <c r="S462" s="253"/>
      <c r="T462" s="253"/>
      <c r="U462" s="253"/>
      <c r="V462" s="253"/>
      <c r="W462" s="253"/>
      <c r="X462" s="253"/>
      <c r="Y462" s="253"/>
      <c r="Z462" s="253"/>
      <c r="AA462" s="253"/>
    </row>
    <row r="463" spans="1:27" ht="11.25" customHeight="1" x14ac:dyDescent="0.25">
      <c r="A463" s="376"/>
      <c r="B463" s="253"/>
      <c r="C463" s="377"/>
      <c r="D463" s="377"/>
      <c r="E463" s="378"/>
      <c r="F463" s="378"/>
      <c r="G463" s="379"/>
      <c r="H463" s="253"/>
      <c r="I463" s="253"/>
      <c r="J463" s="253"/>
      <c r="K463" s="253"/>
      <c r="L463" s="253"/>
      <c r="M463" s="253"/>
      <c r="N463" s="253"/>
      <c r="O463" s="253"/>
      <c r="P463" s="253"/>
      <c r="Q463" s="253"/>
      <c r="R463" s="253"/>
      <c r="S463" s="253"/>
      <c r="T463" s="253"/>
      <c r="U463" s="253"/>
      <c r="V463" s="253"/>
      <c r="W463" s="253"/>
      <c r="X463" s="253"/>
      <c r="Y463" s="253"/>
      <c r="Z463" s="253"/>
      <c r="AA463" s="253"/>
    </row>
    <row r="464" spans="1:27" ht="11.25" customHeight="1" x14ac:dyDescent="0.25">
      <c r="A464" s="376"/>
      <c r="B464" s="253"/>
      <c r="C464" s="377"/>
      <c r="D464" s="377"/>
      <c r="E464" s="378"/>
      <c r="F464" s="378"/>
      <c r="G464" s="379"/>
      <c r="H464" s="253"/>
      <c r="I464" s="253"/>
      <c r="J464" s="253"/>
      <c r="K464" s="253"/>
      <c r="L464" s="253"/>
      <c r="M464" s="253"/>
      <c r="N464" s="253"/>
      <c r="O464" s="253"/>
      <c r="P464" s="253"/>
      <c r="Q464" s="253"/>
      <c r="R464" s="253"/>
      <c r="S464" s="253"/>
      <c r="T464" s="253"/>
      <c r="U464" s="253"/>
      <c r="V464" s="253"/>
      <c r="W464" s="253"/>
      <c r="X464" s="253"/>
      <c r="Y464" s="253"/>
      <c r="Z464" s="253"/>
      <c r="AA464" s="253"/>
    </row>
    <row r="465" spans="1:27" ht="11.25" customHeight="1" x14ac:dyDescent="0.25">
      <c r="A465" s="376"/>
      <c r="B465" s="253"/>
      <c r="C465" s="377"/>
      <c r="D465" s="377"/>
      <c r="E465" s="378"/>
      <c r="F465" s="378"/>
      <c r="G465" s="379"/>
      <c r="H465" s="253"/>
      <c r="I465" s="253"/>
      <c r="J465" s="253"/>
      <c r="K465" s="253"/>
      <c r="L465" s="253"/>
      <c r="M465" s="253"/>
      <c r="N465" s="253"/>
      <c r="O465" s="253"/>
      <c r="P465" s="253"/>
      <c r="Q465" s="253"/>
      <c r="R465" s="253"/>
      <c r="S465" s="253"/>
      <c r="T465" s="253"/>
      <c r="U465" s="253"/>
      <c r="V465" s="253"/>
      <c r="W465" s="253"/>
      <c r="X465" s="253"/>
      <c r="Y465" s="253"/>
      <c r="Z465" s="253"/>
      <c r="AA465" s="253"/>
    </row>
    <row r="466" spans="1:27" ht="11.25" customHeight="1" x14ac:dyDescent="0.25">
      <c r="A466" s="376"/>
      <c r="B466" s="253"/>
      <c r="C466" s="377"/>
      <c r="D466" s="377"/>
      <c r="E466" s="378"/>
      <c r="F466" s="378"/>
      <c r="G466" s="379"/>
      <c r="H466" s="253"/>
      <c r="I466" s="253"/>
      <c r="J466" s="253"/>
      <c r="K466" s="253"/>
      <c r="L466" s="253"/>
      <c r="M466" s="253"/>
      <c r="N466" s="253"/>
      <c r="O466" s="253"/>
      <c r="P466" s="253"/>
      <c r="Q466" s="253"/>
      <c r="R466" s="253"/>
      <c r="S466" s="253"/>
      <c r="T466" s="253"/>
      <c r="U466" s="253"/>
      <c r="V466" s="253"/>
      <c r="W466" s="253"/>
      <c r="X466" s="253"/>
      <c r="Y466" s="253"/>
      <c r="Z466" s="253"/>
      <c r="AA466" s="253"/>
    </row>
    <row r="467" spans="1:27" ht="11.25" customHeight="1" x14ac:dyDescent="0.25">
      <c r="A467" s="376"/>
      <c r="B467" s="253"/>
      <c r="C467" s="377"/>
      <c r="D467" s="377"/>
      <c r="E467" s="378"/>
      <c r="F467" s="378"/>
      <c r="G467" s="379"/>
      <c r="H467" s="253"/>
      <c r="I467" s="253"/>
      <c r="J467" s="253"/>
      <c r="K467" s="253"/>
      <c r="L467" s="253"/>
      <c r="M467" s="253"/>
      <c r="N467" s="253"/>
      <c r="O467" s="253"/>
      <c r="P467" s="253"/>
      <c r="Q467" s="253"/>
      <c r="R467" s="253"/>
      <c r="S467" s="253"/>
      <c r="T467" s="253"/>
      <c r="U467" s="253"/>
      <c r="V467" s="253"/>
      <c r="W467" s="253"/>
      <c r="X467" s="253"/>
      <c r="Y467" s="253"/>
      <c r="Z467" s="253"/>
      <c r="AA467" s="253"/>
    </row>
    <row r="468" spans="1:27" ht="11.25" customHeight="1" x14ac:dyDescent="0.25">
      <c r="A468" s="376"/>
      <c r="B468" s="253"/>
      <c r="C468" s="377"/>
      <c r="D468" s="377"/>
      <c r="E468" s="378"/>
      <c r="F468" s="378"/>
      <c r="G468" s="379"/>
      <c r="H468" s="253"/>
      <c r="I468" s="253"/>
      <c r="J468" s="253"/>
      <c r="K468" s="253"/>
      <c r="L468" s="253"/>
      <c r="M468" s="253"/>
      <c r="N468" s="253"/>
      <c r="O468" s="253"/>
      <c r="P468" s="253"/>
      <c r="Q468" s="253"/>
      <c r="R468" s="253"/>
      <c r="S468" s="253"/>
      <c r="T468" s="253"/>
      <c r="U468" s="253"/>
      <c r="V468" s="253"/>
      <c r="W468" s="253"/>
      <c r="X468" s="253"/>
      <c r="Y468" s="253"/>
      <c r="Z468" s="253"/>
      <c r="AA468" s="253"/>
    </row>
    <row r="469" spans="1:27" ht="11.25" customHeight="1" x14ac:dyDescent="0.25">
      <c r="A469" s="376"/>
      <c r="B469" s="253"/>
      <c r="C469" s="377"/>
      <c r="D469" s="377"/>
      <c r="E469" s="378"/>
      <c r="F469" s="378"/>
      <c r="G469" s="379"/>
      <c r="H469" s="253"/>
      <c r="I469" s="253"/>
      <c r="J469" s="253"/>
      <c r="K469" s="253"/>
      <c r="L469" s="253"/>
      <c r="M469" s="253"/>
      <c r="N469" s="253"/>
      <c r="O469" s="253"/>
      <c r="P469" s="253"/>
      <c r="Q469" s="253"/>
      <c r="R469" s="253"/>
      <c r="S469" s="253"/>
      <c r="T469" s="253"/>
      <c r="U469" s="253"/>
      <c r="V469" s="253"/>
      <c r="W469" s="253"/>
      <c r="X469" s="253"/>
      <c r="Y469" s="253"/>
      <c r="Z469" s="253"/>
      <c r="AA469" s="253"/>
    </row>
    <row r="470" spans="1:27" ht="11.25" customHeight="1" x14ac:dyDescent="0.25">
      <c r="A470" s="376"/>
      <c r="B470" s="253"/>
      <c r="C470" s="377"/>
      <c r="D470" s="377"/>
      <c r="E470" s="378"/>
      <c r="F470" s="378"/>
      <c r="G470" s="379"/>
      <c r="H470" s="253"/>
      <c r="I470" s="253"/>
      <c r="J470" s="253"/>
      <c r="K470" s="253"/>
      <c r="L470" s="253"/>
      <c r="M470" s="253"/>
      <c r="N470" s="253"/>
      <c r="O470" s="253"/>
      <c r="P470" s="253"/>
      <c r="Q470" s="253"/>
      <c r="R470" s="253"/>
      <c r="S470" s="253"/>
      <c r="T470" s="253"/>
      <c r="U470" s="253"/>
      <c r="V470" s="253"/>
      <c r="W470" s="253"/>
      <c r="X470" s="253"/>
      <c r="Y470" s="253"/>
      <c r="Z470" s="253"/>
      <c r="AA470" s="253"/>
    </row>
    <row r="471" spans="1:27" ht="11.25" customHeight="1" x14ac:dyDescent="0.25">
      <c r="A471" s="376"/>
      <c r="B471" s="253"/>
      <c r="C471" s="377"/>
      <c r="D471" s="377"/>
      <c r="E471" s="378"/>
      <c r="F471" s="378"/>
      <c r="G471" s="379"/>
      <c r="H471" s="253"/>
      <c r="I471" s="253"/>
      <c r="J471" s="253"/>
      <c r="K471" s="253"/>
      <c r="L471" s="253"/>
      <c r="M471" s="253"/>
      <c r="N471" s="253"/>
      <c r="O471" s="253"/>
      <c r="P471" s="253"/>
      <c r="Q471" s="253"/>
      <c r="R471" s="253"/>
      <c r="S471" s="253"/>
      <c r="T471" s="253"/>
      <c r="U471" s="253"/>
      <c r="V471" s="253"/>
      <c r="W471" s="253"/>
      <c r="X471" s="253"/>
      <c r="Y471" s="253"/>
      <c r="Z471" s="253"/>
      <c r="AA471" s="253"/>
    </row>
    <row r="472" spans="1:27" ht="11.25" customHeight="1" x14ac:dyDescent="0.25">
      <c r="A472" s="376"/>
      <c r="B472" s="253"/>
      <c r="C472" s="377"/>
      <c r="D472" s="377"/>
      <c r="E472" s="378"/>
      <c r="F472" s="378"/>
      <c r="G472" s="379"/>
      <c r="H472" s="253"/>
      <c r="I472" s="253"/>
      <c r="J472" s="253"/>
      <c r="K472" s="253"/>
      <c r="L472" s="253"/>
      <c r="M472" s="253"/>
      <c r="N472" s="253"/>
      <c r="O472" s="253"/>
      <c r="P472" s="253"/>
      <c r="Q472" s="253"/>
      <c r="R472" s="253"/>
      <c r="S472" s="253"/>
      <c r="T472" s="253"/>
      <c r="U472" s="253"/>
      <c r="V472" s="253"/>
      <c r="W472" s="253"/>
      <c r="X472" s="253"/>
      <c r="Y472" s="253"/>
      <c r="Z472" s="253"/>
      <c r="AA472" s="253"/>
    </row>
    <row r="473" spans="1:27" ht="11.25" customHeight="1" x14ac:dyDescent="0.25">
      <c r="A473" s="376"/>
      <c r="B473" s="253"/>
      <c r="C473" s="377"/>
      <c r="D473" s="377"/>
      <c r="E473" s="378"/>
      <c r="F473" s="378"/>
      <c r="G473" s="379"/>
      <c r="H473" s="253"/>
      <c r="I473" s="253"/>
      <c r="J473" s="253"/>
      <c r="K473" s="253"/>
      <c r="L473" s="253"/>
      <c r="M473" s="253"/>
      <c r="N473" s="253"/>
      <c r="O473" s="253"/>
      <c r="P473" s="253"/>
      <c r="Q473" s="253"/>
      <c r="R473" s="253"/>
      <c r="S473" s="253"/>
      <c r="T473" s="253"/>
      <c r="U473" s="253"/>
      <c r="V473" s="253"/>
      <c r="W473" s="253"/>
      <c r="X473" s="253"/>
      <c r="Y473" s="253"/>
      <c r="Z473" s="253"/>
      <c r="AA473" s="253"/>
    </row>
    <row r="474" spans="1:27" ht="11.25" customHeight="1" x14ac:dyDescent="0.25">
      <c r="A474" s="376"/>
      <c r="B474" s="253"/>
      <c r="C474" s="377"/>
      <c r="D474" s="377"/>
      <c r="E474" s="378"/>
      <c r="F474" s="378"/>
      <c r="G474" s="379"/>
      <c r="H474" s="253"/>
      <c r="I474" s="253"/>
      <c r="J474" s="253"/>
      <c r="K474" s="253"/>
      <c r="L474" s="253"/>
      <c r="M474" s="253"/>
      <c r="N474" s="253"/>
      <c r="O474" s="253"/>
      <c r="P474" s="253"/>
      <c r="Q474" s="253"/>
      <c r="R474" s="253"/>
      <c r="S474" s="253"/>
      <c r="T474" s="253"/>
      <c r="U474" s="253"/>
      <c r="V474" s="253"/>
      <c r="W474" s="253"/>
      <c r="X474" s="253"/>
      <c r="Y474" s="253"/>
      <c r="Z474" s="253"/>
      <c r="AA474" s="253"/>
    </row>
    <row r="475" spans="1:27" ht="11.25" customHeight="1" x14ac:dyDescent="0.25">
      <c r="A475" s="376"/>
      <c r="B475" s="253"/>
      <c r="C475" s="377"/>
      <c r="D475" s="377"/>
      <c r="E475" s="378"/>
      <c r="F475" s="378"/>
      <c r="G475" s="379"/>
      <c r="H475" s="253"/>
      <c r="I475" s="253"/>
      <c r="J475" s="253"/>
      <c r="K475" s="253"/>
      <c r="L475" s="253"/>
      <c r="M475" s="253"/>
      <c r="N475" s="253"/>
      <c r="O475" s="253"/>
      <c r="P475" s="253"/>
      <c r="Q475" s="253"/>
      <c r="R475" s="253"/>
      <c r="S475" s="253"/>
      <c r="T475" s="253"/>
      <c r="U475" s="253"/>
      <c r="V475" s="253"/>
      <c r="W475" s="253"/>
      <c r="X475" s="253"/>
      <c r="Y475" s="253"/>
      <c r="Z475" s="253"/>
      <c r="AA475" s="253"/>
    </row>
    <row r="476" spans="1:27" ht="11.25" customHeight="1" x14ac:dyDescent="0.25">
      <c r="A476" s="376"/>
      <c r="B476" s="253"/>
      <c r="C476" s="377"/>
      <c r="D476" s="377"/>
      <c r="E476" s="378"/>
      <c r="F476" s="378"/>
      <c r="G476" s="379"/>
      <c r="H476" s="253"/>
      <c r="I476" s="253"/>
      <c r="J476" s="253"/>
      <c r="K476" s="253"/>
      <c r="L476" s="253"/>
      <c r="M476" s="253"/>
      <c r="N476" s="253"/>
      <c r="O476" s="253"/>
      <c r="P476" s="253"/>
      <c r="Q476" s="253"/>
      <c r="R476" s="253"/>
      <c r="S476" s="253"/>
      <c r="T476" s="253"/>
      <c r="U476" s="253"/>
      <c r="V476" s="253"/>
      <c r="W476" s="253"/>
      <c r="X476" s="253"/>
      <c r="Y476" s="253"/>
      <c r="Z476" s="253"/>
      <c r="AA476" s="253"/>
    </row>
    <row r="477" spans="1:27" ht="11.25" customHeight="1" x14ac:dyDescent="0.25">
      <c r="A477" s="376"/>
      <c r="B477" s="253"/>
      <c r="C477" s="377"/>
      <c r="D477" s="377"/>
      <c r="E477" s="378"/>
      <c r="F477" s="378"/>
      <c r="G477" s="379"/>
      <c r="H477" s="253"/>
      <c r="I477" s="253"/>
      <c r="J477" s="253"/>
      <c r="K477" s="253"/>
      <c r="L477" s="253"/>
      <c r="M477" s="253"/>
      <c r="N477" s="253"/>
      <c r="O477" s="253"/>
      <c r="P477" s="253"/>
      <c r="Q477" s="253"/>
      <c r="R477" s="253"/>
      <c r="S477" s="253"/>
      <c r="T477" s="253"/>
      <c r="U477" s="253"/>
      <c r="V477" s="253"/>
      <c r="W477" s="253"/>
      <c r="X477" s="253"/>
      <c r="Y477" s="253"/>
      <c r="Z477" s="253"/>
      <c r="AA477" s="253"/>
    </row>
    <row r="478" spans="1:27" ht="11.25" customHeight="1" x14ac:dyDescent="0.25">
      <c r="A478" s="376"/>
      <c r="B478" s="253"/>
      <c r="C478" s="377"/>
      <c r="D478" s="377"/>
      <c r="E478" s="378"/>
      <c r="F478" s="378"/>
      <c r="G478" s="379"/>
      <c r="H478" s="253"/>
      <c r="I478" s="253"/>
      <c r="J478" s="253"/>
      <c r="K478" s="253"/>
      <c r="L478" s="253"/>
      <c r="M478" s="253"/>
      <c r="N478" s="253"/>
      <c r="O478" s="253"/>
      <c r="P478" s="253"/>
      <c r="Q478" s="253"/>
      <c r="R478" s="253"/>
      <c r="S478" s="253"/>
      <c r="T478" s="253"/>
      <c r="U478" s="253"/>
      <c r="V478" s="253"/>
      <c r="W478" s="253"/>
      <c r="X478" s="253"/>
      <c r="Y478" s="253"/>
      <c r="Z478" s="253"/>
      <c r="AA478" s="253"/>
    </row>
    <row r="479" spans="1:27" ht="11.25" customHeight="1" x14ac:dyDescent="0.25">
      <c r="A479" s="376"/>
      <c r="B479" s="253"/>
      <c r="C479" s="377"/>
      <c r="D479" s="377"/>
      <c r="E479" s="378"/>
      <c r="F479" s="378"/>
      <c r="G479" s="379"/>
      <c r="H479" s="253"/>
      <c r="I479" s="253"/>
      <c r="J479" s="253"/>
      <c r="K479" s="253"/>
      <c r="L479" s="253"/>
      <c r="M479" s="253"/>
      <c r="N479" s="253"/>
      <c r="O479" s="253"/>
      <c r="P479" s="253"/>
      <c r="Q479" s="253"/>
      <c r="R479" s="253"/>
      <c r="S479" s="253"/>
      <c r="T479" s="253"/>
      <c r="U479" s="253"/>
      <c r="V479" s="253"/>
      <c r="W479" s="253"/>
      <c r="X479" s="253"/>
      <c r="Y479" s="253"/>
      <c r="Z479" s="253"/>
      <c r="AA479" s="253"/>
    </row>
    <row r="480" spans="1:27" ht="11.25" customHeight="1" x14ac:dyDescent="0.25">
      <c r="A480" s="376"/>
      <c r="B480" s="253"/>
      <c r="C480" s="377"/>
      <c r="D480" s="377"/>
      <c r="E480" s="378"/>
      <c r="F480" s="378"/>
      <c r="G480" s="379"/>
      <c r="H480" s="253"/>
      <c r="I480" s="253"/>
      <c r="J480" s="253"/>
      <c r="K480" s="253"/>
      <c r="L480" s="253"/>
      <c r="M480" s="253"/>
      <c r="N480" s="253"/>
      <c r="O480" s="253"/>
      <c r="P480" s="253"/>
      <c r="Q480" s="253"/>
      <c r="R480" s="253"/>
      <c r="S480" s="253"/>
      <c r="T480" s="253"/>
      <c r="U480" s="253"/>
      <c r="V480" s="253"/>
      <c r="W480" s="253"/>
      <c r="X480" s="253"/>
      <c r="Y480" s="253"/>
      <c r="Z480" s="253"/>
      <c r="AA480" s="253"/>
    </row>
    <row r="481" spans="1:27" ht="11.25" customHeight="1" x14ac:dyDescent="0.25">
      <c r="A481" s="376"/>
      <c r="B481" s="253"/>
      <c r="C481" s="377"/>
      <c r="D481" s="377"/>
      <c r="E481" s="378"/>
      <c r="F481" s="378"/>
      <c r="G481" s="379"/>
      <c r="H481" s="253"/>
      <c r="I481" s="253"/>
      <c r="J481" s="253"/>
      <c r="K481" s="253"/>
      <c r="L481" s="253"/>
      <c r="M481" s="253"/>
      <c r="N481" s="253"/>
      <c r="O481" s="253"/>
      <c r="P481" s="253"/>
      <c r="Q481" s="253"/>
      <c r="R481" s="253"/>
      <c r="S481" s="253"/>
      <c r="T481" s="253"/>
      <c r="U481" s="253"/>
      <c r="V481" s="253"/>
      <c r="W481" s="253"/>
      <c r="X481" s="253"/>
      <c r="Y481" s="253"/>
      <c r="Z481" s="253"/>
      <c r="AA481" s="253"/>
    </row>
    <row r="482" spans="1:27" ht="11.25" customHeight="1" x14ac:dyDescent="0.25">
      <c r="A482" s="376"/>
      <c r="B482" s="253"/>
      <c r="C482" s="377"/>
      <c r="D482" s="377"/>
      <c r="E482" s="378"/>
      <c r="F482" s="378"/>
      <c r="G482" s="379"/>
      <c r="H482" s="253"/>
      <c r="I482" s="253"/>
      <c r="J482" s="253"/>
      <c r="K482" s="253"/>
      <c r="L482" s="253"/>
      <c r="M482" s="253"/>
      <c r="N482" s="253"/>
      <c r="O482" s="253"/>
      <c r="P482" s="253"/>
      <c r="Q482" s="253"/>
      <c r="R482" s="253"/>
      <c r="S482" s="253"/>
      <c r="T482" s="253"/>
      <c r="U482" s="253"/>
      <c r="V482" s="253"/>
      <c r="W482" s="253"/>
      <c r="X482" s="253"/>
      <c r="Y482" s="253"/>
      <c r="Z482" s="253"/>
      <c r="AA482" s="253"/>
    </row>
    <row r="483" spans="1:27" ht="11.25" customHeight="1" x14ac:dyDescent="0.25">
      <c r="A483" s="376"/>
      <c r="B483" s="253"/>
      <c r="C483" s="377"/>
      <c r="D483" s="377"/>
      <c r="E483" s="378"/>
      <c r="F483" s="378"/>
      <c r="G483" s="379"/>
      <c r="H483" s="253"/>
      <c r="I483" s="253"/>
      <c r="J483" s="253"/>
      <c r="K483" s="253"/>
      <c r="L483" s="253"/>
      <c r="M483" s="253"/>
      <c r="N483" s="253"/>
      <c r="O483" s="253"/>
      <c r="P483" s="253"/>
      <c r="Q483" s="253"/>
      <c r="R483" s="253"/>
      <c r="S483" s="253"/>
      <c r="T483" s="253"/>
      <c r="U483" s="253"/>
      <c r="V483" s="253"/>
      <c r="W483" s="253"/>
      <c r="X483" s="253"/>
      <c r="Y483" s="253"/>
      <c r="Z483" s="253"/>
      <c r="AA483" s="253"/>
    </row>
    <row r="484" spans="1:27" ht="11.25" customHeight="1" x14ac:dyDescent="0.25">
      <c r="A484" s="376"/>
      <c r="B484" s="253"/>
      <c r="C484" s="377"/>
      <c r="D484" s="377"/>
      <c r="E484" s="378"/>
      <c r="F484" s="378"/>
      <c r="G484" s="379"/>
      <c r="H484" s="253"/>
      <c r="I484" s="253"/>
      <c r="J484" s="253"/>
      <c r="K484" s="253"/>
      <c r="L484" s="253"/>
      <c r="M484" s="253"/>
      <c r="N484" s="253"/>
      <c r="O484" s="253"/>
      <c r="P484" s="253"/>
      <c r="Q484" s="253"/>
      <c r="R484" s="253"/>
      <c r="S484" s="253"/>
      <c r="T484" s="253"/>
      <c r="U484" s="253"/>
      <c r="V484" s="253"/>
      <c r="W484" s="253"/>
      <c r="X484" s="253"/>
      <c r="Y484" s="253"/>
      <c r="Z484" s="253"/>
      <c r="AA484" s="253"/>
    </row>
    <row r="485" spans="1:27" ht="11.25" customHeight="1" x14ac:dyDescent="0.25">
      <c r="A485" s="376"/>
      <c r="B485" s="253"/>
      <c r="C485" s="377"/>
      <c r="D485" s="377"/>
      <c r="E485" s="378"/>
      <c r="F485" s="378"/>
      <c r="G485" s="379"/>
      <c r="H485" s="253"/>
      <c r="I485" s="253"/>
      <c r="J485" s="253"/>
      <c r="K485" s="253"/>
      <c r="L485" s="253"/>
      <c r="M485" s="253"/>
      <c r="N485" s="253"/>
      <c r="O485" s="253"/>
      <c r="P485" s="253"/>
      <c r="Q485" s="253"/>
      <c r="R485" s="253"/>
      <c r="S485" s="253"/>
      <c r="T485" s="253"/>
      <c r="U485" s="253"/>
      <c r="V485" s="253"/>
      <c r="W485" s="253"/>
      <c r="X485" s="253"/>
      <c r="Y485" s="253"/>
      <c r="Z485" s="253"/>
      <c r="AA485" s="253"/>
    </row>
    <row r="486" spans="1:27" ht="11.25" customHeight="1" x14ac:dyDescent="0.25">
      <c r="A486" s="376"/>
      <c r="B486" s="253"/>
      <c r="C486" s="377"/>
      <c r="D486" s="377"/>
      <c r="E486" s="378"/>
      <c r="F486" s="378"/>
      <c r="G486" s="379"/>
      <c r="H486" s="253"/>
      <c r="I486" s="253"/>
      <c r="J486" s="253"/>
      <c r="K486" s="253"/>
      <c r="L486" s="253"/>
      <c r="M486" s="253"/>
      <c r="N486" s="253"/>
      <c r="O486" s="253"/>
      <c r="P486" s="253"/>
      <c r="Q486" s="253"/>
      <c r="R486" s="253"/>
      <c r="S486" s="253"/>
      <c r="T486" s="253"/>
      <c r="U486" s="253"/>
      <c r="V486" s="253"/>
      <c r="W486" s="253"/>
      <c r="X486" s="253"/>
      <c r="Y486" s="253"/>
      <c r="Z486" s="253"/>
      <c r="AA486" s="253"/>
    </row>
    <row r="487" spans="1:27" ht="11.25" customHeight="1" x14ac:dyDescent="0.25">
      <c r="A487" s="376"/>
      <c r="B487" s="253"/>
      <c r="C487" s="377"/>
      <c r="D487" s="377"/>
      <c r="E487" s="378"/>
      <c r="F487" s="378"/>
      <c r="G487" s="379"/>
      <c r="H487" s="253"/>
      <c r="I487" s="253"/>
      <c r="J487" s="253"/>
      <c r="K487" s="253"/>
      <c r="L487" s="253"/>
      <c r="M487" s="253"/>
      <c r="N487" s="253"/>
      <c r="O487" s="253"/>
      <c r="P487" s="253"/>
      <c r="Q487" s="253"/>
      <c r="R487" s="253"/>
      <c r="S487" s="253"/>
      <c r="T487" s="253"/>
      <c r="U487" s="253"/>
      <c r="V487" s="253"/>
      <c r="W487" s="253"/>
      <c r="X487" s="253"/>
      <c r="Y487" s="253"/>
      <c r="Z487" s="253"/>
      <c r="AA487" s="253"/>
    </row>
    <row r="488" spans="1:27" ht="11.25" customHeight="1" x14ac:dyDescent="0.25">
      <c r="A488" s="376"/>
      <c r="B488" s="253"/>
      <c r="C488" s="377"/>
      <c r="D488" s="377"/>
      <c r="E488" s="378"/>
      <c r="F488" s="378"/>
      <c r="G488" s="379"/>
      <c r="H488" s="253"/>
      <c r="I488" s="253"/>
      <c r="J488" s="253"/>
      <c r="K488" s="253"/>
      <c r="L488" s="253"/>
      <c r="M488" s="253"/>
      <c r="N488" s="253"/>
      <c r="O488" s="253"/>
      <c r="P488" s="253"/>
      <c r="Q488" s="253"/>
      <c r="R488" s="253"/>
      <c r="S488" s="253"/>
      <c r="T488" s="253"/>
      <c r="U488" s="253"/>
      <c r="V488" s="253"/>
      <c r="W488" s="253"/>
      <c r="X488" s="253"/>
      <c r="Y488" s="253"/>
      <c r="Z488" s="253"/>
      <c r="AA488" s="253"/>
    </row>
    <row r="489" spans="1:27" ht="11.25" customHeight="1" x14ac:dyDescent="0.25">
      <c r="A489" s="376"/>
      <c r="B489" s="253"/>
      <c r="C489" s="377"/>
      <c r="D489" s="377"/>
      <c r="E489" s="378"/>
      <c r="F489" s="378"/>
      <c r="G489" s="379"/>
      <c r="H489" s="253"/>
      <c r="I489" s="253"/>
      <c r="J489" s="253"/>
      <c r="K489" s="253"/>
      <c r="L489" s="253"/>
      <c r="M489" s="253"/>
      <c r="N489" s="253"/>
      <c r="O489" s="253"/>
      <c r="P489" s="253"/>
      <c r="Q489" s="253"/>
      <c r="R489" s="253"/>
      <c r="S489" s="253"/>
      <c r="T489" s="253"/>
      <c r="U489" s="253"/>
      <c r="V489" s="253"/>
      <c r="W489" s="253"/>
      <c r="X489" s="253"/>
      <c r="Y489" s="253"/>
      <c r="Z489" s="253"/>
      <c r="AA489" s="253"/>
    </row>
    <row r="490" spans="1:27" ht="11.25" customHeight="1" x14ac:dyDescent="0.25">
      <c r="A490" s="376"/>
      <c r="B490" s="253"/>
      <c r="C490" s="377"/>
      <c r="D490" s="377"/>
      <c r="E490" s="378"/>
      <c r="F490" s="378"/>
      <c r="G490" s="379"/>
      <c r="H490" s="253"/>
      <c r="I490" s="253"/>
      <c r="J490" s="253"/>
      <c r="K490" s="253"/>
      <c r="L490" s="253"/>
      <c r="M490" s="253"/>
      <c r="N490" s="253"/>
      <c r="O490" s="253"/>
      <c r="P490" s="253"/>
      <c r="Q490" s="253"/>
      <c r="R490" s="253"/>
      <c r="S490" s="253"/>
      <c r="T490" s="253"/>
      <c r="U490" s="253"/>
      <c r="V490" s="253"/>
      <c r="W490" s="253"/>
      <c r="X490" s="253"/>
      <c r="Y490" s="253"/>
      <c r="Z490" s="253"/>
      <c r="AA490" s="253"/>
    </row>
    <row r="491" spans="1:27" ht="11.25" customHeight="1" x14ac:dyDescent="0.25">
      <c r="A491" s="376"/>
      <c r="B491" s="253"/>
      <c r="C491" s="377"/>
      <c r="D491" s="377"/>
      <c r="E491" s="378"/>
      <c r="F491" s="378"/>
      <c r="G491" s="379"/>
      <c r="H491" s="253"/>
      <c r="I491" s="253"/>
      <c r="J491" s="253"/>
      <c r="K491" s="253"/>
      <c r="L491" s="253"/>
      <c r="M491" s="253"/>
      <c r="N491" s="253"/>
      <c r="O491" s="253"/>
      <c r="P491" s="253"/>
      <c r="Q491" s="253"/>
      <c r="R491" s="253"/>
      <c r="S491" s="253"/>
      <c r="T491" s="253"/>
      <c r="U491" s="253"/>
      <c r="V491" s="253"/>
      <c r="W491" s="253"/>
      <c r="X491" s="253"/>
      <c r="Y491" s="253"/>
      <c r="Z491" s="253"/>
      <c r="AA491" s="253"/>
    </row>
    <row r="492" spans="1:27" ht="11.25" customHeight="1" x14ac:dyDescent="0.25">
      <c r="A492" s="376"/>
      <c r="B492" s="253"/>
      <c r="C492" s="377"/>
      <c r="D492" s="377"/>
      <c r="E492" s="378"/>
      <c r="F492" s="378"/>
      <c r="G492" s="379"/>
      <c r="H492" s="253"/>
      <c r="I492" s="253"/>
      <c r="J492" s="253"/>
      <c r="K492" s="253"/>
      <c r="L492" s="253"/>
      <c r="M492" s="253"/>
      <c r="N492" s="253"/>
      <c r="O492" s="253"/>
      <c r="P492" s="253"/>
      <c r="Q492" s="253"/>
      <c r="R492" s="253"/>
      <c r="S492" s="253"/>
      <c r="T492" s="253"/>
      <c r="U492" s="253"/>
      <c r="V492" s="253"/>
      <c r="W492" s="253"/>
      <c r="X492" s="253"/>
      <c r="Y492" s="253"/>
      <c r="Z492" s="253"/>
      <c r="AA492" s="253"/>
    </row>
    <row r="493" spans="1:27" ht="11.25" customHeight="1" x14ac:dyDescent="0.25">
      <c r="A493" s="376"/>
      <c r="B493" s="253"/>
      <c r="C493" s="377"/>
      <c r="D493" s="377"/>
      <c r="E493" s="378"/>
      <c r="F493" s="378"/>
      <c r="G493" s="379"/>
      <c r="H493" s="253"/>
      <c r="I493" s="253"/>
      <c r="J493" s="253"/>
      <c r="K493" s="253"/>
      <c r="L493" s="253"/>
      <c r="M493" s="253"/>
      <c r="N493" s="253"/>
      <c r="O493" s="253"/>
      <c r="P493" s="253"/>
      <c r="Q493" s="253"/>
      <c r="R493" s="253"/>
      <c r="S493" s="253"/>
      <c r="T493" s="253"/>
      <c r="U493" s="253"/>
      <c r="V493" s="253"/>
      <c r="W493" s="253"/>
      <c r="X493" s="253"/>
      <c r="Y493" s="253"/>
      <c r="Z493" s="253"/>
      <c r="AA493" s="253"/>
    </row>
    <row r="494" spans="1:27" ht="11.25" customHeight="1" x14ac:dyDescent="0.25">
      <c r="A494" s="376"/>
      <c r="B494" s="253"/>
      <c r="C494" s="377"/>
      <c r="D494" s="377"/>
      <c r="E494" s="378"/>
      <c r="F494" s="378"/>
      <c r="G494" s="379"/>
      <c r="H494" s="253"/>
      <c r="I494" s="253"/>
      <c r="J494" s="253"/>
      <c r="K494" s="253"/>
      <c r="L494" s="253"/>
      <c r="M494" s="253"/>
      <c r="N494" s="253"/>
      <c r="O494" s="253"/>
      <c r="P494" s="253"/>
      <c r="Q494" s="253"/>
      <c r="R494" s="253"/>
      <c r="S494" s="253"/>
      <c r="T494" s="253"/>
      <c r="U494" s="253"/>
      <c r="V494" s="253"/>
      <c r="W494" s="253"/>
      <c r="X494" s="253"/>
      <c r="Y494" s="253"/>
      <c r="Z494" s="253"/>
      <c r="AA494" s="253"/>
    </row>
    <row r="495" spans="1:27" ht="11.25" customHeight="1" x14ac:dyDescent="0.25">
      <c r="A495" s="376"/>
      <c r="B495" s="253"/>
      <c r="C495" s="377"/>
      <c r="D495" s="377"/>
      <c r="E495" s="378"/>
      <c r="F495" s="378"/>
      <c r="G495" s="379"/>
      <c r="H495" s="253"/>
      <c r="I495" s="253"/>
      <c r="J495" s="253"/>
      <c r="K495" s="253"/>
      <c r="L495" s="253"/>
      <c r="M495" s="253"/>
      <c r="N495" s="253"/>
      <c r="O495" s="253"/>
      <c r="P495" s="253"/>
      <c r="Q495" s="253"/>
      <c r="R495" s="253"/>
      <c r="S495" s="253"/>
      <c r="T495" s="253"/>
      <c r="U495" s="253"/>
      <c r="V495" s="253"/>
      <c r="W495" s="253"/>
      <c r="X495" s="253"/>
      <c r="Y495" s="253"/>
      <c r="Z495" s="253"/>
      <c r="AA495" s="253"/>
    </row>
    <row r="496" spans="1:27" ht="11.25" customHeight="1" x14ac:dyDescent="0.25">
      <c r="A496" s="376"/>
      <c r="B496" s="253"/>
      <c r="C496" s="377"/>
      <c r="D496" s="377"/>
      <c r="E496" s="378"/>
      <c r="F496" s="378"/>
      <c r="G496" s="379"/>
      <c r="H496" s="253"/>
      <c r="I496" s="253"/>
      <c r="J496" s="253"/>
      <c r="K496" s="253"/>
      <c r="L496" s="253"/>
      <c r="M496" s="253"/>
      <c r="N496" s="253"/>
      <c r="O496" s="253"/>
      <c r="P496" s="253"/>
      <c r="Q496" s="253"/>
      <c r="R496" s="253"/>
      <c r="S496" s="253"/>
      <c r="T496" s="253"/>
      <c r="U496" s="253"/>
      <c r="V496" s="253"/>
      <c r="W496" s="253"/>
      <c r="X496" s="253"/>
      <c r="Y496" s="253"/>
      <c r="Z496" s="253"/>
      <c r="AA496" s="253"/>
    </row>
    <row r="497" spans="1:27" ht="11.25" customHeight="1" x14ac:dyDescent="0.25">
      <c r="A497" s="376"/>
      <c r="B497" s="253"/>
      <c r="C497" s="377"/>
      <c r="D497" s="377"/>
      <c r="E497" s="378"/>
      <c r="F497" s="378"/>
      <c r="G497" s="379"/>
      <c r="H497" s="253"/>
      <c r="I497" s="253"/>
      <c r="J497" s="253"/>
      <c r="K497" s="253"/>
      <c r="L497" s="253"/>
      <c r="M497" s="253"/>
      <c r="N497" s="253"/>
      <c r="O497" s="253"/>
      <c r="P497" s="253"/>
      <c r="Q497" s="253"/>
      <c r="R497" s="253"/>
      <c r="S497" s="253"/>
      <c r="T497" s="253"/>
      <c r="U497" s="253"/>
      <c r="V497" s="253"/>
      <c r="W497" s="253"/>
      <c r="X497" s="253"/>
      <c r="Y497" s="253"/>
      <c r="Z497" s="253"/>
      <c r="AA497" s="253"/>
    </row>
    <row r="498" spans="1:27" ht="11.25" customHeight="1" x14ac:dyDescent="0.25">
      <c r="A498" s="376"/>
      <c r="B498" s="253"/>
      <c r="C498" s="377"/>
      <c r="D498" s="377"/>
      <c r="E498" s="378"/>
      <c r="F498" s="378"/>
      <c r="G498" s="379"/>
      <c r="H498" s="253"/>
      <c r="I498" s="253"/>
      <c r="J498" s="253"/>
      <c r="K498" s="253"/>
      <c r="L498" s="253"/>
      <c r="M498" s="253"/>
      <c r="N498" s="253"/>
      <c r="O498" s="253"/>
      <c r="P498" s="253"/>
      <c r="Q498" s="253"/>
      <c r="R498" s="253"/>
      <c r="S498" s="253"/>
      <c r="T498" s="253"/>
      <c r="U498" s="253"/>
      <c r="V498" s="253"/>
      <c r="W498" s="253"/>
      <c r="X498" s="253"/>
      <c r="Y498" s="253"/>
      <c r="Z498" s="253"/>
      <c r="AA498" s="253"/>
    </row>
    <row r="499" spans="1:27" ht="11.25" customHeight="1" x14ac:dyDescent="0.25">
      <c r="A499" s="376"/>
      <c r="B499" s="253"/>
      <c r="C499" s="377"/>
      <c r="D499" s="377"/>
      <c r="E499" s="378"/>
      <c r="F499" s="378"/>
      <c r="G499" s="379"/>
      <c r="H499" s="253"/>
      <c r="I499" s="253"/>
      <c r="J499" s="253"/>
      <c r="K499" s="253"/>
      <c r="L499" s="253"/>
      <c r="M499" s="253"/>
      <c r="N499" s="253"/>
      <c r="O499" s="253"/>
      <c r="P499" s="253"/>
      <c r="Q499" s="253"/>
      <c r="R499" s="253"/>
      <c r="S499" s="253"/>
      <c r="T499" s="253"/>
      <c r="U499" s="253"/>
      <c r="V499" s="253"/>
      <c r="W499" s="253"/>
      <c r="X499" s="253"/>
      <c r="Y499" s="253"/>
      <c r="Z499" s="253"/>
      <c r="AA499" s="253"/>
    </row>
    <row r="500" spans="1:27" ht="11.25" customHeight="1" x14ac:dyDescent="0.25">
      <c r="A500" s="376"/>
      <c r="B500" s="253"/>
      <c r="C500" s="377"/>
      <c r="D500" s="377"/>
      <c r="E500" s="378"/>
      <c r="F500" s="378"/>
      <c r="G500" s="379"/>
      <c r="H500" s="253"/>
      <c r="I500" s="253"/>
      <c r="J500" s="253"/>
      <c r="K500" s="253"/>
      <c r="L500" s="253"/>
      <c r="M500" s="253"/>
      <c r="N500" s="253"/>
      <c r="O500" s="253"/>
      <c r="P500" s="253"/>
      <c r="Q500" s="253"/>
      <c r="R500" s="253"/>
      <c r="S500" s="253"/>
      <c r="T500" s="253"/>
      <c r="U500" s="253"/>
      <c r="V500" s="253"/>
      <c r="W500" s="253"/>
      <c r="X500" s="253"/>
      <c r="Y500" s="253"/>
      <c r="Z500" s="253"/>
      <c r="AA500" s="253"/>
    </row>
    <row r="501" spans="1:27" ht="11.25" customHeight="1" x14ac:dyDescent="0.25">
      <c r="A501" s="376"/>
      <c r="B501" s="253"/>
      <c r="C501" s="377"/>
      <c r="D501" s="377"/>
      <c r="E501" s="378"/>
      <c r="F501" s="378"/>
      <c r="G501" s="379"/>
      <c r="H501" s="253"/>
      <c r="I501" s="253"/>
      <c r="J501" s="253"/>
      <c r="K501" s="253"/>
      <c r="L501" s="253"/>
      <c r="M501" s="253"/>
      <c r="N501" s="253"/>
      <c r="O501" s="253"/>
      <c r="P501" s="253"/>
      <c r="Q501" s="253"/>
      <c r="R501" s="253"/>
      <c r="S501" s="253"/>
      <c r="T501" s="253"/>
      <c r="U501" s="253"/>
      <c r="V501" s="253"/>
      <c r="W501" s="253"/>
      <c r="X501" s="253"/>
      <c r="Y501" s="253"/>
      <c r="Z501" s="253"/>
      <c r="AA501" s="253"/>
    </row>
    <row r="502" spans="1:27" ht="11.25" customHeight="1" x14ac:dyDescent="0.25">
      <c r="A502" s="376"/>
      <c r="B502" s="253"/>
      <c r="C502" s="377"/>
      <c r="D502" s="377"/>
      <c r="E502" s="378"/>
      <c r="F502" s="378"/>
      <c r="G502" s="379"/>
      <c r="H502" s="253"/>
      <c r="I502" s="253"/>
      <c r="J502" s="253"/>
      <c r="K502" s="253"/>
      <c r="L502" s="253"/>
      <c r="M502" s="253"/>
      <c r="N502" s="253"/>
      <c r="O502" s="253"/>
      <c r="P502" s="253"/>
      <c r="Q502" s="253"/>
      <c r="R502" s="253"/>
      <c r="S502" s="253"/>
      <c r="T502" s="253"/>
      <c r="U502" s="253"/>
      <c r="V502" s="253"/>
      <c r="W502" s="253"/>
      <c r="X502" s="253"/>
      <c r="Y502" s="253"/>
      <c r="Z502" s="253"/>
      <c r="AA502" s="253"/>
    </row>
    <row r="503" spans="1:27" ht="11.25" customHeight="1" x14ac:dyDescent="0.25">
      <c r="A503" s="376"/>
      <c r="B503" s="253"/>
      <c r="C503" s="377"/>
      <c r="D503" s="377"/>
      <c r="E503" s="378"/>
      <c r="F503" s="378"/>
      <c r="G503" s="379"/>
      <c r="H503" s="253"/>
      <c r="I503" s="253"/>
      <c r="J503" s="253"/>
      <c r="K503" s="253"/>
      <c r="L503" s="253"/>
      <c r="M503" s="253"/>
      <c r="N503" s="253"/>
      <c r="O503" s="253"/>
      <c r="P503" s="253"/>
      <c r="Q503" s="253"/>
      <c r="R503" s="253"/>
      <c r="S503" s="253"/>
      <c r="T503" s="253"/>
      <c r="U503" s="253"/>
      <c r="V503" s="253"/>
      <c r="W503" s="253"/>
      <c r="X503" s="253"/>
      <c r="Y503" s="253"/>
      <c r="Z503" s="253"/>
      <c r="AA503" s="253"/>
    </row>
    <row r="504" spans="1:27" ht="11.25" customHeight="1" x14ac:dyDescent="0.25">
      <c r="A504" s="376"/>
      <c r="B504" s="253"/>
      <c r="C504" s="377"/>
      <c r="D504" s="377"/>
      <c r="E504" s="378"/>
      <c r="F504" s="378"/>
      <c r="G504" s="379"/>
      <c r="H504" s="253"/>
      <c r="I504" s="253"/>
      <c r="J504" s="253"/>
      <c r="K504" s="253"/>
      <c r="L504" s="253"/>
      <c r="M504" s="253"/>
      <c r="N504" s="253"/>
      <c r="O504" s="253"/>
      <c r="P504" s="253"/>
      <c r="Q504" s="253"/>
      <c r="R504" s="253"/>
      <c r="S504" s="253"/>
      <c r="T504" s="253"/>
      <c r="U504" s="253"/>
      <c r="V504" s="253"/>
      <c r="W504" s="253"/>
      <c r="X504" s="253"/>
      <c r="Y504" s="253"/>
      <c r="Z504" s="253"/>
      <c r="AA504" s="253"/>
    </row>
    <row r="505" spans="1:27" ht="11.25" customHeight="1" x14ac:dyDescent="0.25">
      <c r="A505" s="376"/>
      <c r="B505" s="253"/>
      <c r="C505" s="377"/>
      <c r="D505" s="377"/>
      <c r="E505" s="378"/>
      <c r="F505" s="378"/>
      <c r="G505" s="379"/>
      <c r="H505" s="253"/>
      <c r="I505" s="253"/>
      <c r="J505" s="253"/>
      <c r="K505" s="253"/>
      <c r="L505" s="253"/>
      <c r="M505" s="253"/>
      <c r="N505" s="253"/>
      <c r="O505" s="253"/>
      <c r="P505" s="253"/>
      <c r="Q505" s="253"/>
      <c r="R505" s="253"/>
      <c r="S505" s="253"/>
      <c r="T505" s="253"/>
      <c r="U505" s="253"/>
      <c r="V505" s="253"/>
      <c r="W505" s="253"/>
      <c r="X505" s="253"/>
      <c r="Y505" s="253"/>
      <c r="Z505" s="253"/>
      <c r="AA505" s="253"/>
    </row>
    <row r="506" spans="1:27" ht="11.25" customHeight="1" x14ac:dyDescent="0.25">
      <c r="A506" s="376"/>
      <c r="B506" s="253"/>
      <c r="C506" s="377"/>
      <c r="D506" s="377"/>
      <c r="E506" s="378"/>
      <c r="F506" s="378"/>
      <c r="G506" s="379"/>
      <c r="H506" s="253"/>
      <c r="I506" s="253"/>
      <c r="J506" s="253"/>
      <c r="K506" s="253"/>
      <c r="L506" s="253"/>
      <c r="M506" s="253"/>
      <c r="N506" s="253"/>
      <c r="O506" s="253"/>
      <c r="P506" s="253"/>
      <c r="Q506" s="253"/>
      <c r="R506" s="253"/>
      <c r="S506" s="253"/>
      <c r="T506" s="253"/>
      <c r="U506" s="253"/>
      <c r="V506" s="253"/>
      <c r="W506" s="253"/>
      <c r="X506" s="253"/>
      <c r="Y506" s="253"/>
      <c r="Z506" s="253"/>
      <c r="AA506" s="253"/>
    </row>
    <row r="507" spans="1:27" ht="11.25" customHeight="1" x14ac:dyDescent="0.25">
      <c r="A507" s="376"/>
      <c r="B507" s="253"/>
      <c r="C507" s="377"/>
      <c r="D507" s="377"/>
      <c r="E507" s="378"/>
      <c r="F507" s="378"/>
      <c r="G507" s="379"/>
      <c r="H507" s="253"/>
      <c r="I507" s="253"/>
      <c r="J507" s="253"/>
      <c r="K507" s="253"/>
      <c r="L507" s="253"/>
      <c r="M507" s="253"/>
      <c r="N507" s="253"/>
      <c r="O507" s="253"/>
      <c r="P507" s="253"/>
      <c r="Q507" s="253"/>
      <c r="R507" s="253"/>
      <c r="S507" s="253"/>
      <c r="T507" s="253"/>
      <c r="U507" s="253"/>
      <c r="V507" s="253"/>
      <c r="W507" s="253"/>
      <c r="X507" s="253"/>
      <c r="Y507" s="253"/>
      <c r="Z507" s="253"/>
      <c r="AA507" s="253"/>
    </row>
    <row r="508" spans="1:27" ht="11.25" customHeight="1" x14ac:dyDescent="0.25">
      <c r="A508" s="376"/>
      <c r="B508" s="253"/>
      <c r="C508" s="377"/>
      <c r="D508" s="377"/>
      <c r="E508" s="378"/>
      <c r="F508" s="378"/>
      <c r="G508" s="379"/>
      <c r="H508" s="253"/>
      <c r="I508" s="253"/>
      <c r="J508" s="253"/>
      <c r="K508" s="253"/>
      <c r="L508" s="253"/>
      <c r="M508" s="253"/>
      <c r="N508" s="253"/>
      <c r="O508" s="253"/>
      <c r="P508" s="253"/>
      <c r="Q508" s="253"/>
      <c r="R508" s="253"/>
      <c r="S508" s="253"/>
      <c r="T508" s="253"/>
      <c r="U508" s="253"/>
      <c r="V508" s="253"/>
      <c r="W508" s="253"/>
      <c r="X508" s="253"/>
      <c r="Y508" s="253"/>
      <c r="Z508" s="253"/>
      <c r="AA508" s="253"/>
    </row>
    <row r="509" spans="1:27" ht="11.25" customHeight="1" x14ac:dyDescent="0.25">
      <c r="A509" s="376"/>
      <c r="B509" s="253"/>
      <c r="C509" s="377"/>
      <c r="D509" s="377"/>
      <c r="E509" s="378"/>
      <c r="F509" s="378"/>
      <c r="G509" s="379"/>
      <c r="H509" s="253"/>
      <c r="I509" s="253"/>
      <c r="J509" s="253"/>
      <c r="K509" s="253"/>
      <c r="L509" s="253"/>
      <c r="M509" s="253"/>
      <c r="N509" s="253"/>
      <c r="O509" s="253"/>
      <c r="P509" s="253"/>
      <c r="Q509" s="253"/>
      <c r="R509" s="253"/>
      <c r="S509" s="253"/>
      <c r="T509" s="253"/>
      <c r="U509" s="253"/>
      <c r="V509" s="253"/>
      <c r="W509" s="253"/>
      <c r="X509" s="253"/>
      <c r="Y509" s="253"/>
      <c r="Z509" s="253"/>
      <c r="AA509" s="253"/>
    </row>
    <row r="510" spans="1:27" ht="11.25" customHeight="1" x14ac:dyDescent="0.25">
      <c r="A510" s="376"/>
      <c r="B510" s="253"/>
      <c r="C510" s="377"/>
      <c r="D510" s="377"/>
      <c r="E510" s="378"/>
      <c r="F510" s="378"/>
      <c r="G510" s="379"/>
      <c r="H510" s="253"/>
      <c r="I510" s="253"/>
      <c r="J510" s="253"/>
      <c r="K510" s="253"/>
      <c r="L510" s="253"/>
      <c r="M510" s="253"/>
      <c r="N510" s="253"/>
      <c r="O510" s="253"/>
      <c r="P510" s="253"/>
      <c r="Q510" s="253"/>
      <c r="R510" s="253"/>
      <c r="S510" s="253"/>
      <c r="T510" s="253"/>
      <c r="U510" s="253"/>
      <c r="V510" s="253"/>
      <c r="W510" s="253"/>
      <c r="X510" s="253"/>
      <c r="Y510" s="253"/>
      <c r="Z510" s="253"/>
      <c r="AA510" s="253"/>
    </row>
    <row r="511" spans="1:27" ht="11.25" customHeight="1" x14ac:dyDescent="0.25">
      <c r="A511" s="376"/>
      <c r="B511" s="253"/>
      <c r="C511" s="377"/>
      <c r="D511" s="377"/>
      <c r="E511" s="378"/>
      <c r="F511" s="378"/>
      <c r="G511" s="379"/>
      <c r="H511" s="253"/>
      <c r="I511" s="253"/>
      <c r="J511" s="253"/>
      <c r="K511" s="253"/>
      <c r="L511" s="253"/>
      <c r="M511" s="253"/>
      <c r="N511" s="253"/>
      <c r="O511" s="253"/>
      <c r="P511" s="253"/>
      <c r="Q511" s="253"/>
      <c r="R511" s="253"/>
      <c r="S511" s="253"/>
      <c r="T511" s="253"/>
      <c r="U511" s="253"/>
      <c r="V511" s="253"/>
      <c r="W511" s="253"/>
      <c r="X511" s="253"/>
      <c r="Y511" s="253"/>
      <c r="Z511" s="253"/>
      <c r="AA511" s="253"/>
    </row>
    <row r="512" spans="1:27" ht="11.25" customHeight="1" x14ac:dyDescent="0.25">
      <c r="A512" s="376"/>
      <c r="B512" s="253"/>
      <c r="C512" s="377"/>
      <c r="D512" s="377"/>
      <c r="E512" s="378"/>
      <c r="F512" s="378"/>
      <c r="G512" s="379"/>
      <c r="H512" s="253"/>
      <c r="I512" s="253"/>
      <c r="J512" s="253"/>
      <c r="K512" s="253"/>
      <c r="L512" s="253"/>
      <c r="M512" s="253"/>
      <c r="N512" s="253"/>
      <c r="O512" s="253"/>
      <c r="P512" s="253"/>
      <c r="Q512" s="253"/>
      <c r="R512" s="253"/>
      <c r="S512" s="253"/>
      <c r="T512" s="253"/>
      <c r="U512" s="253"/>
      <c r="V512" s="253"/>
      <c r="W512" s="253"/>
      <c r="X512" s="253"/>
      <c r="Y512" s="253"/>
      <c r="Z512" s="253"/>
      <c r="AA512" s="253"/>
    </row>
    <row r="513" spans="1:27" ht="11.25" customHeight="1" x14ac:dyDescent="0.25">
      <c r="A513" s="376"/>
      <c r="B513" s="253"/>
      <c r="C513" s="377"/>
      <c r="D513" s="377"/>
      <c r="E513" s="378"/>
      <c r="F513" s="378"/>
      <c r="G513" s="379"/>
      <c r="H513" s="253"/>
      <c r="I513" s="253"/>
      <c r="J513" s="253"/>
      <c r="K513" s="253"/>
      <c r="L513" s="253"/>
      <c r="M513" s="253"/>
      <c r="N513" s="253"/>
      <c r="O513" s="253"/>
      <c r="P513" s="253"/>
      <c r="Q513" s="253"/>
      <c r="R513" s="253"/>
      <c r="S513" s="253"/>
      <c r="T513" s="253"/>
      <c r="U513" s="253"/>
      <c r="V513" s="253"/>
      <c r="W513" s="253"/>
      <c r="X513" s="253"/>
      <c r="Y513" s="253"/>
      <c r="Z513" s="253"/>
      <c r="AA513" s="253"/>
    </row>
    <row r="514" spans="1:27" ht="11.25" customHeight="1" x14ac:dyDescent="0.25">
      <c r="A514" s="376"/>
      <c r="B514" s="253"/>
      <c r="C514" s="377"/>
      <c r="D514" s="377"/>
      <c r="E514" s="378"/>
      <c r="F514" s="378"/>
      <c r="G514" s="379"/>
      <c r="H514" s="253"/>
      <c r="I514" s="253"/>
      <c r="J514" s="253"/>
      <c r="K514" s="253"/>
      <c r="L514" s="253"/>
      <c r="M514" s="253"/>
      <c r="N514" s="253"/>
      <c r="O514" s="253"/>
      <c r="P514" s="253"/>
      <c r="Q514" s="253"/>
      <c r="R514" s="253"/>
      <c r="S514" s="253"/>
      <c r="T514" s="253"/>
      <c r="U514" s="253"/>
      <c r="V514" s="253"/>
      <c r="W514" s="253"/>
      <c r="X514" s="253"/>
      <c r="Y514" s="253"/>
      <c r="Z514" s="253"/>
      <c r="AA514" s="253"/>
    </row>
    <row r="515" spans="1:27" ht="11.25" customHeight="1" x14ac:dyDescent="0.25">
      <c r="A515" s="376"/>
      <c r="B515" s="253"/>
      <c r="C515" s="377"/>
      <c r="D515" s="377"/>
      <c r="E515" s="378"/>
      <c r="F515" s="378"/>
      <c r="G515" s="379"/>
      <c r="H515" s="253"/>
      <c r="I515" s="253"/>
      <c r="J515" s="253"/>
      <c r="K515" s="253"/>
      <c r="L515" s="253"/>
      <c r="M515" s="253"/>
      <c r="N515" s="253"/>
      <c r="O515" s="253"/>
      <c r="P515" s="253"/>
      <c r="Q515" s="253"/>
      <c r="R515" s="253"/>
      <c r="S515" s="253"/>
      <c r="T515" s="253"/>
      <c r="U515" s="253"/>
      <c r="V515" s="253"/>
      <c r="W515" s="253"/>
      <c r="X515" s="253"/>
      <c r="Y515" s="253"/>
      <c r="Z515" s="253"/>
      <c r="AA515" s="253"/>
    </row>
    <row r="516" spans="1:27" ht="11.25" customHeight="1" x14ac:dyDescent="0.25">
      <c r="A516" s="376"/>
      <c r="B516" s="253"/>
      <c r="C516" s="377"/>
      <c r="D516" s="377"/>
      <c r="E516" s="378"/>
      <c r="F516" s="378"/>
      <c r="G516" s="379"/>
      <c r="H516" s="253"/>
      <c r="I516" s="253"/>
      <c r="J516" s="253"/>
      <c r="K516" s="253"/>
      <c r="L516" s="253"/>
      <c r="M516" s="253"/>
      <c r="N516" s="253"/>
      <c r="O516" s="253"/>
      <c r="P516" s="253"/>
      <c r="Q516" s="253"/>
      <c r="R516" s="253"/>
      <c r="S516" s="253"/>
      <c r="T516" s="253"/>
      <c r="U516" s="253"/>
      <c r="V516" s="253"/>
      <c r="W516" s="253"/>
      <c r="X516" s="253"/>
      <c r="Y516" s="253"/>
      <c r="Z516" s="253"/>
      <c r="AA516" s="253"/>
    </row>
    <row r="517" spans="1:27" ht="11.25" customHeight="1" x14ac:dyDescent="0.25">
      <c r="A517" s="376"/>
      <c r="B517" s="253"/>
      <c r="C517" s="377"/>
      <c r="D517" s="377"/>
      <c r="E517" s="378"/>
      <c r="F517" s="378"/>
      <c r="G517" s="379"/>
      <c r="H517" s="253"/>
      <c r="I517" s="253"/>
      <c r="J517" s="253"/>
      <c r="K517" s="253"/>
      <c r="L517" s="253"/>
      <c r="M517" s="253"/>
      <c r="N517" s="253"/>
      <c r="O517" s="253"/>
      <c r="P517" s="253"/>
      <c r="Q517" s="253"/>
      <c r="R517" s="253"/>
      <c r="S517" s="253"/>
      <c r="T517" s="253"/>
      <c r="U517" s="253"/>
      <c r="V517" s="253"/>
      <c r="W517" s="253"/>
      <c r="X517" s="253"/>
      <c r="Y517" s="253"/>
      <c r="Z517" s="253"/>
      <c r="AA517" s="253"/>
    </row>
    <row r="518" spans="1:27" ht="11.25" customHeight="1" x14ac:dyDescent="0.25">
      <c r="A518" s="376"/>
      <c r="B518" s="253"/>
      <c r="C518" s="377"/>
      <c r="D518" s="377"/>
      <c r="E518" s="378"/>
      <c r="F518" s="378"/>
      <c r="G518" s="379"/>
      <c r="H518" s="253"/>
      <c r="I518" s="253"/>
      <c r="J518" s="253"/>
      <c r="K518" s="253"/>
      <c r="L518" s="253"/>
      <c r="M518" s="253"/>
      <c r="N518" s="253"/>
      <c r="O518" s="253"/>
      <c r="P518" s="253"/>
      <c r="Q518" s="253"/>
      <c r="R518" s="253"/>
      <c r="S518" s="253"/>
      <c r="T518" s="253"/>
      <c r="U518" s="253"/>
      <c r="V518" s="253"/>
      <c r="W518" s="253"/>
      <c r="X518" s="253"/>
      <c r="Y518" s="253"/>
      <c r="Z518" s="253"/>
      <c r="AA518" s="253"/>
    </row>
    <row r="519" spans="1:27" ht="11.25" customHeight="1" x14ac:dyDescent="0.25">
      <c r="A519" s="376"/>
      <c r="B519" s="253"/>
      <c r="C519" s="377"/>
      <c r="D519" s="377"/>
      <c r="E519" s="378"/>
      <c r="F519" s="378"/>
      <c r="G519" s="379"/>
      <c r="H519" s="253"/>
      <c r="I519" s="253"/>
      <c r="J519" s="253"/>
      <c r="K519" s="253"/>
      <c r="L519" s="253"/>
      <c r="M519" s="253"/>
      <c r="N519" s="253"/>
      <c r="O519" s="253"/>
      <c r="P519" s="253"/>
      <c r="Q519" s="253"/>
      <c r="R519" s="253"/>
      <c r="S519" s="253"/>
      <c r="T519" s="253"/>
      <c r="U519" s="253"/>
      <c r="V519" s="253"/>
      <c r="W519" s="253"/>
      <c r="X519" s="253"/>
      <c r="Y519" s="253"/>
      <c r="Z519" s="253"/>
      <c r="AA519" s="253"/>
    </row>
    <row r="520" spans="1:27" ht="11.25" customHeight="1" x14ac:dyDescent="0.25">
      <c r="A520" s="376"/>
      <c r="B520" s="253"/>
      <c r="C520" s="377"/>
      <c r="D520" s="377"/>
      <c r="E520" s="378"/>
      <c r="F520" s="378"/>
      <c r="G520" s="379"/>
      <c r="H520" s="253"/>
      <c r="I520" s="253"/>
      <c r="J520" s="253"/>
      <c r="K520" s="253"/>
      <c r="L520" s="253"/>
      <c r="M520" s="253"/>
      <c r="N520" s="253"/>
      <c r="O520" s="253"/>
      <c r="P520" s="253"/>
      <c r="Q520" s="253"/>
      <c r="R520" s="253"/>
      <c r="S520" s="253"/>
      <c r="T520" s="253"/>
      <c r="U520" s="253"/>
      <c r="V520" s="253"/>
      <c r="W520" s="253"/>
      <c r="X520" s="253"/>
      <c r="Y520" s="253"/>
      <c r="Z520" s="253"/>
      <c r="AA520" s="253"/>
    </row>
    <row r="521" spans="1:27" ht="11.25" customHeight="1" x14ac:dyDescent="0.25">
      <c r="A521" s="376"/>
      <c r="B521" s="253"/>
      <c r="C521" s="377"/>
      <c r="D521" s="377"/>
      <c r="E521" s="378"/>
      <c r="F521" s="378"/>
      <c r="G521" s="379"/>
      <c r="H521" s="253"/>
      <c r="I521" s="253"/>
      <c r="J521" s="253"/>
      <c r="K521" s="253"/>
      <c r="L521" s="253"/>
      <c r="M521" s="253"/>
      <c r="N521" s="253"/>
      <c r="O521" s="253"/>
      <c r="P521" s="253"/>
      <c r="Q521" s="253"/>
      <c r="R521" s="253"/>
      <c r="S521" s="253"/>
      <c r="T521" s="253"/>
      <c r="U521" s="253"/>
      <c r="V521" s="253"/>
      <c r="W521" s="253"/>
      <c r="X521" s="253"/>
      <c r="Y521" s="253"/>
      <c r="Z521" s="253"/>
      <c r="AA521" s="253"/>
    </row>
    <row r="522" spans="1:27" ht="11.25" customHeight="1" x14ac:dyDescent="0.25">
      <c r="A522" s="376"/>
      <c r="B522" s="253"/>
      <c r="C522" s="377"/>
      <c r="D522" s="377"/>
      <c r="E522" s="378"/>
      <c r="F522" s="378"/>
      <c r="G522" s="379"/>
      <c r="H522" s="253"/>
      <c r="I522" s="253"/>
      <c r="J522" s="253"/>
      <c r="K522" s="253"/>
      <c r="L522" s="253"/>
      <c r="M522" s="253"/>
      <c r="N522" s="253"/>
      <c r="O522" s="253"/>
      <c r="P522" s="253"/>
      <c r="Q522" s="253"/>
      <c r="R522" s="253"/>
      <c r="S522" s="253"/>
      <c r="T522" s="253"/>
      <c r="U522" s="253"/>
      <c r="V522" s="253"/>
      <c r="W522" s="253"/>
      <c r="X522" s="253"/>
      <c r="Y522" s="253"/>
      <c r="Z522" s="253"/>
      <c r="AA522" s="253"/>
    </row>
    <row r="523" spans="1:27" ht="11.25" customHeight="1" x14ac:dyDescent="0.25">
      <c r="A523" s="376"/>
      <c r="B523" s="253"/>
      <c r="C523" s="377"/>
      <c r="D523" s="377"/>
      <c r="E523" s="378"/>
      <c r="F523" s="378"/>
      <c r="G523" s="379"/>
      <c r="H523" s="253"/>
      <c r="I523" s="253"/>
      <c r="J523" s="253"/>
      <c r="K523" s="253"/>
      <c r="L523" s="253"/>
      <c r="M523" s="253"/>
      <c r="N523" s="253"/>
      <c r="O523" s="253"/>
      <c r="P523" s="253"/>
      <c r="Q523" s="253"/>
      <c r="R523" s="253"/>
      <c r="S523" s="253"/>
      <c r="T523" s="253"/>
      <c r="U523" s="253"/>
      <c r="V523" s="253"/>
      <c r="W523" s="253"/>
      <c r="X523" s="253"/>
      <c r="Y523" s="253"/>
      <c r="Z523" s="253"/>
      <c r="AA523" s="253"/>
    </row>
    <row r="524" spans="1:27" ht="11.25" customHeight="1" x14ac:dyDescent="0.25">
      <c r="A524" s="376"/>
      <c r="B524" s="253"/>
      <c r="C524" s="377"/>
      <c r="D524" s="377"/>
      <c r="E524" s="378"/>
      <c r="F524" s="378"/>
      <c r="G524" s="379"/>
      <c r="H524" s="253"/>
      <c r="I524" s="253"/>
      <c r="J524" s="253"/>
      <c r="K524" s="253"/>
      <c r="L524" s="253"/>
      <c r="M524" s="253"/>
      <c r="N524" s="253"/>
      <c r="O524" s="253"/>
      <c r="P524" s="253"/>
      <c r="Q524" s="253"/>
      <c r="R524" s="253"/>
      <c r="S524" s="253"/>
      <c r="T524" s="253"/>
      <c r="U524" s="253"/>
      <c r="V524" s="253"/>
      <c r="W524" s="253"/>
      <c r="X524" s="253"/>
      <c r="Y524" s="253"/>
      <c r="Z524" s="253"/>
      <c r="AA524" s="253"/>
    </row>
    <row r="525" spans="1:27" ht="11.25" customHeight="1" x14ac:dyDescent="0.25">
      <c r="A525" s="376"/>
      <c r="B525" s="253"/>
      <c r="C525" s="377"/>
      <c r="D525" s="377"/>
      <c r="E525" s="378"/>
      <c r="F525" s="378"/>
      <c r="G525" s="379"/>
      <c r="H525" s="253"/>
      <c r="I525" s="253"/>
      <c r="J525" s="253"/>
      <c r="K525" s="253"/>
      <c r="L525" s="253"/>
      <c r="M525" s="253"/>
      <c r="N525" s="253"/>
      <c r="O525" s="253"/>
      <c r="P525" s="253"/>
      <c r="Q525" s="253"/>
      <c r="R525" s="253"/>
      <c r="S525" s="253"/>
      <c r="T525" s="253"/>
      <c r="U525" s="253"/>
      <c r="V525" s="253"/>
      <c r="W525" s="253"/>
      <c r="X525" s="253"/>
      <c r="Y525" s="253"/>
      <c r="Z525" s="253"/>
      <c r="AA525" s="253"/>
    </row>
    <row r="526" spans="1:27" ht="11.25" customHeight="1" x14ac:dyDescent="0.25">
      <c r="A526" s="376"/>
      <c r="B526" s="253"/>
      <c r="C526" s="377"/>
      <c r="D526" s="377"/>
      <c r="E526" s="378"/>
      <c r="F526" s="378"/>
      <c r="G526" s="379"/>
      <c r="H526" s="253"/>
      <c r="I526" s="253"/>
      <c r="J526" s="253"/>
      <c r="K526" s="253"/>
      <c r="L526" s="253"/>
      <c r="M526" s="253"/>
      <c r="N526" s="253"/>
      <c r="O526" s="253"/>
      <c r="P526" s="253"/>
      <c r="Q526" s="253"/>
      <c r="R526" s="253"/>
      <c r="S526" s="253"/>
      <c r="T526" s="253"/>
      <c r="U526" s="253"/>
      <c r="V526" s="253"/>
      <c r="W526" s="253"/>
      <c r="X526" s="253"/>
      <c r="Y526" s="253"/>
      <c r="Z526" s="253"/>
      <c r="AA526" s="253"/>
    </row>
    <row r="527" spans="1:27" ht="11.25" customHeight="1" x14ac:dyDescent="0.25">
      <c r="A527" s="376"/>
      <c r="B527" s="253"/>
      <c r="C527" s="377"/>
      <c r="D527" s="377"/>
      <c r="E527" s="378"/>
      <c r="F527" s="378"/>
      <c r="G527" s="379"/>
      <c r="H527" s="253"/>
      <c r="I527" s="253"/>
      <c r="J527" s="253"/>
      <c r="K527" s="253"/>
      <c r="L527" s="253"/>
      <c r="M527" s="253"/>
      <c r="N527" s="253"/>
      <c r="O527" s="253"/>
      <c r="P527" s="253"/>
      <c r="Q527" s="253"/>
      <c r="R527" s="253"/>
      <c r="S527" s="253"/>
      <c r="T527" s="253"/>
      <c r="U527" s="253"/>
      <c r="V527" s="253"/>
      <c r="W527" s="253"/>
      <c r="X527" s="253"/>
      <c r="Y527" s="253"/>
      <c r="Z527" s="253"/>
      <c r="AA527" s="253"/>
    </row>
    <row r="528" spans="1:27" ht="11.25" customHeight="1" x14ac:dyDescent="0.25">
      <c r="A528" s="376"/>
      <c r="B528" s="253"/>
      <c r="C528" s="377"/>
      <c r="D528" s="377"/>
      <c r="E528" s="378"/>
      <c r="F528" s="378"/>
      <c r="G528" s="379"/>
      <c r="H528" s="253"/>
      <c r="I528" s="253"/>
      <c r="J528" s="253"/>
      <c r="K528" s="253"/>
      <c r="L528" s="253"/>
      <c r="M528" s="253"/>
      <c r="N528" s="253"/>
      <c r="O528" s="253"/>
      <c r="P528" s="253"/>
      <c r="Q528" s="253"/>
      <c r="R528" s="253"/>
      <c r="S528" s="253"/>
      <c r="T528" s="253"/>
      <c r="U528" s="253"/>
      <c r="V528" s="253"/>
      <c r="W528" s="253"/>
      <c r="X528" s="253"/>
      <c r="Y528" s="253"/>
      <c r="Z528" s="253"/>
      <c r="AA528" s="253"/>
    </row>
    <row r="529" spans="1:27" ht="11.25" customHeight="1" x14ac:dyDescent="0.25">
      <c r="A529" s="376"/>
      <c r="B529" s="253"/>
      <c r="C529" s="377"/>
      <c r="D529" s="377"/>
      <c r="E529" s="378"/>
      <c r="F529" s="378"/>
      <c r="G529" s="379"/>
      <c r="H529" s="253"/>
      <c r="I529" s="253"/>
      <c r="J529" s="253"/>
      <c r="K529" s="253"/>
      <c r="L529" s="253"/>
      <c r="M529" s="253"/>
      <c r="N529" s="253"/>
      <c r="O529" s="253"/>
      <c r="P529" s="253"/>
      <c r="Q529" s="253"/>
      <c r="R529" s="253"/>
      <c r="S529" s="253"/>
      <c r="T529" s="253"/>
      <c r="U529" s="253"/>
      <c r="V529" s="253"/>
      <c r="W529" s="253"/>
      <c r="X529" s="253"/>
      <c r="Y529" s="253"/>
      <c r="Z529" s="253"/>
      <c r="AA529" s="253"/>
    </row>
    <row r="530" spans="1:27" ht="11.25" customHeight="1" x14ac:dyDescent="0.25">
      <c r="A530" s="376"/>
      <c r="B530" s="253"/>
      <c r="C530" s="377"/>
      <c r="D530" s="377"/>
      <c r="E530" s="378"/>
      <c r="F530" s="378"/>
      <c r="G530" s="379"/>
      <c r="H530" s="253"/>
      <c r="I530" s="253"/>
      <c r="J530" s="253"/>
      <c r="K530" s="253"/>
      <c r="L530" s="253"/>
      <c r="M530" s="253"/>
      <c r="N530" s="253"/>
      <c r="O530" s="253"/>
      <c r="P530" s="253"/>
      <c r="Q530" s="253"/>
      <c r="R530" s="253"/>
      <c r="S530" s="253"/>
      <c r="T530" s="253"/>
      <c r="U530" s="253"/>
      <c r="V530" s="253"/>
      <c r="W530" s="253"/>
      <c r="X530" s="253"/>
      <c r="Y530" s="253"/>
      <c r="Z530" s="253"/>
      <c r="AA530" s="253"/>
    </row>
    <row r="531" spans="1:27" ht="11.25" customHeight="1" x14ac:dyDescent="0.25">
      <c r="A531" s="376"/>
      <c r="B531" s="253"/>
      <c r="C531" s="377"/>
      <c r="D531" s="377"/>
      <c r="E531" s="378"/>
      <c r="F531" s="378"/>
      <c r="G531" s="379"/>
      <c r="H531" s="253"/>
      <c r="I531" s="253"/>
      <c r="J531" s="253"/>
      <c r="K531" s="253"/>
      <c r="L531" s="253"/>
      <c r="M531" s="253"/>
      <c r="N531" s="253"/>
      <c r="O531" s="253"/>
      <c r="P531" s="253"/>
      <c r="Q531" s="253"/>
      <c r="R531" s="253"/>
      <c r="S531" s="253"/>
      <c r="T531" s="253"/>
      <c r="U531" s="253"/>
      <c r="V531" s="253"/>
      <c r="W531" s="253"/>
      <c r="X531" s="253"/>
      <c r="Y531" s="253"/>
      <c r="Z531" s="253"/>
      <c r="AA531" s="253"/>
    </row>
    <row r="532" spans="1:27" ht="11.25" customHeight="1" x14ac:dyDescent="0.25">
      <c r="A532" s="376"/>
      <c r="B532" s="253"/>
      <c r="C532" s="377"/>
      <c r="D532" s="377"/>
      <c r="E532" s="378"/>
      <c r="F532" s="378"/>
      <c r="G532" s="379"/>
      <c r="H532" s="253"/>
      <c r="I532" s="253"/>
      <c r="J532" s="253"/>
      <c r="K532" s="253"/>
      <c r="L532" s="253"/>
      <c r="M532" s="253"/>
      <c r="N532" s="253"/>
      <c r="O532" s="253"/>
      <c r="P532" s="253"/>
      <c r="Q532" s="253"/>
      <c r="R532" s="253"/>
      <c r="S532" s="253"/>
      <c r="T532" s="253"/>
      <c r="U532" s="253"/>
      <c r="V532" s="253"/>
      <c r="W532" s="253"/>
      <c r="X532" s="253"/>
      <c r="Y532" s="253"/>
      <c r="Z532" s="253"/>
      <c r="AA532" s="253"/>
    </row>
    <row r="533" spans="1:27" ht="11.25" customHeight="1" x14ac:dyDescent="0.25">
      <c r="A533" s="376"/>
      <c r="B533" s="253"/>
      <c r="C533" s="377"/>
      <c r="D533" s="377"/>
      <c r="E533" s="378"/>
      <c r="F533" s="378"/>
      <c r="G533" s="379"/>
      <c r="H533" s="253"/>
      <c r="I533" s="253"/>
      <c r="J533" s="253"/>
      <c r="K533" s="253"/>
      <c r="L533" s="253"/>
      <c r="M533" s="253"/>
      <c r="N533" s="253"/>
      <c r="O533" s="253"/>
      <c r="P533" s="253"/>
      <c r="Q533" s="253"/>
      <c r="R533" s="253"/>
      <c r="S533" s="253"/>
      <c r="T533" s="253"/>
      <c r="U533" s="253"/>
      <c r="V533" s="253"/>
      <c r="W533" s="253"/>
      <c r="X533" s="253"/>
      <c r="Y533" s="253"/>
      <c r="Z533" s="253"/>
      <c r="AA533" s="253"/>
    </row>
    <row r="534" spans="1:27" ht="11.25" customHeight="1" x14ac:dyDescent="0.25">
      <c r="A534" s="376"/>
      <c r="B534" s="253"/>
      <c r="C534" s="377"/>
      <c r="D534" s="377"/>
      <c r="E534" s="378"/>
      <c r="F534" s="378"/>
      <c r="G534" s="379"/>
      <c r="H534" s="253"/>
      <c r="I534" s="253"/>
      <c r="J534" s="253"/>
      <c r="K534" s="253"/>
      <c r="L534" s="253"/>
      <c r="M534" s="253"/>
      <c r="N534" s="253"/>
      <c r="O534" s="253"/>
      <c r="P534" s="253"/>
      <c r="Q534" s="253"/>
      <c r="R534" s="253"/>
      <c r="S534" s="253"/>
      <c r="T534" s="253"/>
      <c r="U534" s="253"/>
      <c r="V534" s="253"/>
      <c r="W534" s="253"/>
      <c r="X534" s="253"/>
      <c r="Y534" s="253"/>
      <c r="Z534" s="253"/>
      <c r="AA534" s="253"/>
    </row>
    <row r="535" spans="1:27" ht="11.25" customHeight="1" x14ac:dyDescent="0.25">
      <c r="A535" s="376"/>
      <c r="B535" s="253"/>
      <c r="C535" s="377"/>
      <c r="D535" s="377"/>
      <c r="E535" s="378"/>
      <c r="F535" s="378"/>
      <c r="G535" s="379"/>
      <c r="H535" s="253"/>
      <c r="I535" s="253"/>
      <c r="J535" s="253"/>
      <c r="K535" s="253"/>
      <c r="L535" s="253"/>
      <c r="M535" s="253"/>
      <c r="N535" s="253"/>
      <c r="O535" s="253"/>
      <c r="P535" s="253"/>
      <c r="Q535" s="253"/>
      <c r="R535" s="253"/>
      <c r="S535" s="253"/>
      <c r="T535" s="253"/>
      <c r="U535" s="253"/>
      <c r="V535" s="253"/>
      <c r="W535" s="253"/>
      <c r="X535" s="253"/>
      <c r="Y535" s="253"/>
      <c r="Z535" s="253"/>
      <c r="AA535" s="253"/>
    </row>
    <row r="536" spans="1:27" ht="11.25" customHeight="1" x14ac:dyDescent="0.25">
      <c r="A536" s="376"/>
      <c r="B536" s="253"/>
      <c r="C536" s="377"/>
      <c r="D536" s="377"/>
      <c r="E536" s="378"/>
      <c r="F536" s="378"/>
      <c r="G536" s="379"/>
      <c r="H536" s="253"/>
      <c r="I536" s="253"/>
      <c r="J536" s="253"/>
      <c r="K536" s="253"/>
      <c r="L536" s="253"/>
      <c r="M536" s="253"/>
      <c r="N536" s="253"/>
      <c r="O536" s="253"/>
      <c r="P536" s="253"/>
      <c r="Q536" s="253"/>
      <c r="R536" s="253"/>
      <c r="S536" s="253"/>
      <c r="T536" s="253"/>
      <c r="U536" s="253"/>
      <c r="V536" s="253"/>
      <c r="W536" s="253"/>
      <c r="X536" s="253"/>
      <c r="Y536" s="253"/>
      <c r="Z536" s="253"/>
      <c r="AA536" s="253"/>
    </row>
    <row r="537" spans="1:27" ht="11.25" customHeight="1" x14ac:dyDescent="0.25">
      <c r="A537" s="376"/>
      <c r="B537" s="253"/>
      <c r="C537" s="377"/>
      <c r="D537" s="377"/>
      <c r="E537" s="378"/>
      <c r="F537" s="378"/>
      <c r="G537" s="379"/>
      <c r="H537" s="253"/>
      <c r="I537" s="253"/>
      <c r="J537" s="253"/>
      <c r="K537" s="253"/>
      <c r="L537" s="253"/>
      <c r="M537" s="253"/>
      <c r="N537" s="253"/>
      <c r="O537" s="253"/>
      <c r="P537" s="253"/>
      <c r="Q537" s="253"/>
      <c r="R537" s="253"/>
      <c r="S537" s="253"/>
      <c r="T537" s="253"/>
      <c r="U537" s="253"/>
      <c r="V537" s="253"/>
      <c r="W537" s="253"/>
      <c r="X537" s="253"/>
      <c r="Y537" s="253"/>
      <c r="Z537" s="253"/>
      <c r="AA537" s="253"/>
    </row>
    <row r="538" spans="1:27" ht="11.25" customHeight="1" x14ac:dyDescent="0.25">
      <c r="A538" s="376"/>
      <c r="B538" s="253"/>
      <c r="C538" s="377"/>
      <c r="D538" s="377"/>
      <c r="E538" s="378"/>
      <c r="F538" s="378"/>
      <c r="G538" s="379"/>
      <c r="H538" s="253"/>
      <c r="I538" s="253"/>
      <c r="J538" s="253"/>
      <c r="K538" s="253"/>
      <c r="L538" s="253"/>
      <c r="M538" s="253"/>
      <c r="N538" s="253"/>
      <c r="O538" s="253"/>
      <c r="P538" s="253"/>
      <c r="Q538" s="253"/>
      <c r="R538" s="253"/>
      <c r="S538" s="253"/>
      <c r="T538" s="253"/>
      <c r="U538" s="253"/>
      <c r="V538" s="253"/>
      <c r="W538" s="253"/>
      <c r="X538" s="253"/>
      <c r="Y538" s="253"/>
      <c r="Z538" s="253"/>
      <c r="AA538" s="253"/>
    </row>
    <row r="539" spans="1:27" ht="11.25" customHeight="1" x14ac:dyDescent="0.25">
      <c r="A539" s="376"/>
      <c r="B539" s="253"/>
      <c r="C539" s="377"/>
      <c r="D539" s="377"/>
      <c r="E539" s="378"/>
      <c r="F539" s="378"/>
      <c r="G539" s="379"/>
      <c r="H539" s="253"/>
      <c r="I539" s="253"/>
      <c r="J539" s="253"/>
      <c r="K539" s="253"/>
      <c r="L539" s="253"/>
      <c r="M539" s="253"/>
      <c r="N539" s="253"/>
      <c r="O539" s="253"/>
      <c r="P539" s="253"/>
      <c r="Q539" s="253"/>
      <c r="R539" s="253"/>
      <c r="S539" s="253"/>
      <c r="T539" s="253"/>
      <c r="U539" s="253"/>
      <c r="V539" s="253"/>
      <c r="W539" s="253"/>
      <c r="X539" s="253"/>
      <c r="Y539" s="253"/>
      <c r="Z539" s="253"/>
      <c r="AA539" s="253"/>
    </row>
    <row r="540" spans="1:27" ht="11.25" customHeight="1" x14ac:dyDescent="0.25">
      <c r="A540" s="376"/>
      <c r="B540" s="253"/>
      <c r="C540" s="377"/>
      <c r="D540" s="377"/>
      <c r="E540" s="378"/>
      <c r="F540" s="378"/>
      <c r="G540" s="379"/>
      <c r="H540" s="253"/>
      <c r="I540" s="253"/>
      <c r="J540" s="253"/>
      <c r="K540" s="253"/>
      <c r="L540" s="253"/>
      <c r="M540" s="253"/>
      <c r="N540" s="253"/>
      <c r="O540" s="253"/>
      <c r="P540" s="253"/>
      <c r="Q540" s="253"/>
      <c r="R540" s="253"/>
      <c r="S540" s="253"/>
      <c r="T540" s="253"/>
      <c r="U540" s="253"/>
      <c r="V540" s="253"/>
      <c r="W540" s="253"/>
      <c r="X540" s="253"/>
      <c r="Y540" s="253"/>
      <c r="Z540" s="253"/>
      <c r="AA540" s="253"/>
    </row>
    <row r="541" spans="1:27" ht="11.25" customHeight="1" x14ac:dyDescent="0.25">
      <c r="A541" s="376"/>
      <c r="B541" s="253"/>
      <c r="C541" s="377"/>
      <c r="D541" s="377"/>
      <c r="E541" s="378"/>
      <c r="F541" s="378"/>
      <c r="G541" s="379"/>
      <c r="H541" s="253"/>
      <c r="I541" s="253"/>
      <c r="J541" s="253"/>
      <c r="K541" s="253"/>
      <c r="L541" s="253"/>
      <c r="M541" s="253"/>
      <c r="N541" s="253"/>
      <c r="O541" s="253"/>
      <c r="P541" s="253"/>
      <c r="Q541" s="253"/>
      <c r="R541" s="253"/>
      <c r="S541" s="253"/>
      <c r="T541" s="253"/>
      <c r="U541" s="253"/>
      <c r="V541" s="253"/>
      <c r="W541" s="253"/>
      <c r="X541" s="253"/>
      <c r="Y541" s="253"/>
      <c r="Z541" s="253"/>
      <c r="AA541" s="253"/>
    </row>
    <row r="542" spans="1:27" ht="11.25" customHeight="1" x14ac:dyDescent="0.25">
      <c r="A542" s="376"/>
      <c r="B542" s="253"/>
      <c r="C542" s="377"/>
      <c r="D542" s="377"/>
      <c r="E542" s="378"/>
      <c r="F542" s="378"/>
      <c r="G542" s="379"/>
      <c r="H542" s="253"/>
      <c r="I542" s="253"/>
      <c r="J542" s="253"/>
      <c r="K542" s="253"/>
      <c r="L542" s="253"/>
      <c r="M542" s="253"/>
      <c r="N542" s="253"/>
      <c r="O542" s="253"/>
      <c r="P542" s="253"/>
      <c r="Q542" s="253"/>
      <c r="R542" s="253"/>
      <c r="S542" s="253"/>
      <c r="T542" s="253"/>
      <c r="U542" s="253"/>
      <c r="V542" s="253"/>
      <c r="W542" s="253"/>
      <c r="X542" s="253"/>
      <c r="Y542" s="253"/>
      <c r="Z542" s="253"/>
      <c r="AA542" s="253"/>
    </row>
    <row r="543" spans="1:27" ht="11.25" customHeight="1" x14ac:dyDescent="0.25">
      <c r="A543" s="376"/>
      <c r="B543" s="253"/>
      <c r="C543" s="377"/>
      <c r="D543" s="377"/>
      <c r="E543" s="378"/>
      <c r="F543" s="378"/>
      <c r="G543" s="379"/>
      <c r="H543" s="253"/>
      <c r="I543" s="253"/>
      <c r="J543" s="253"/>
      <c r="K543" s="253"/>
      <c r="L543" s="253"/>
      <c r="M543" s="253"/>
      <c r="N543" s="253"/>
      <c r="O543" s="253"/>
      <c r="P543" s="253"/>
      <c r="Q543" s="253"/>
      <c r="R543" s="253"/>
      <c r="S543" s="253"/>
      <c r="T543" s="253"/>
      <c r="U543" s="253"/>
      <c r="V543" s="253"/>
      <c r="W543" s="253"/>
      <c r="X543" s="253"/>
      <c r="Y543" s="253"/>
      <c r="Z543" s="253"/>
      <c r="AA543" s="253"/>
    </row>
    <row r="544" spans="1:27" ht="11.25" customHeight="1" x14ac:dyDescent="0.25">
      <c r="A544" s="376"/>
      <c r="B544" s="253"/>
      <c r="C544" s="377"/>
      <c r="D544" s="377"/>
      <c r="E544" s="378"/>
      <c r="F544" s="378"/>
      <c r="G544" s="379"/>
      <c r="H544" s="253"/>
      <c r="I544" s="253"/>
      <c r="J544" s="253"/>
      <c r="K544" s="253"/>
      <c r="L544" s="253"/>
      <c r="M544" s="253"/>
      <c r="N544" s="253"/>
      <c r="O544" s="253"/>
      <c r="P544" s="253"/>
      <c r="Q544" s="253"/>
      <c r="R544" s="253"/>
      <c r="S544" s="253"/>
      <c r="T544" s="253"/>
      <c r="U544" s="253"/>
      <c r="V544" s="253"/>
      <c r="W544" s="253"/>
      <c r="X544" s="253"/>
      <c r="Y544" s="253"/>
      <c r="Z544" s="253"/>
      <c r="AA544" s="253"/>
    </row>
    <row r="545" spans="1:27" ht="11.25" customHeight="1" x14ac:dyDescent="0.25">
      <c r="A545" s="376"/>
      <c r="B545" s="253"/>
      <c r="C545" s="377"/>
      <c r="D545" s="377"/>
      <c r="E545" s="378"/>
      <c r="F545" s="378"/>
      <c r="G545" s="379"/>
      <c r="H545" s="253"/>
      <c r="I545" s="253"/>
      <c r="J545" s="253"/>
      <c r="K545" s="253"/>
      <c r="L545" s="253"/>
      <c r="M545" s="253"/>
      <c r="N545" s="253"/>
      <c r="O545" s="253"/>
      <c r="P545" s="253"/>
      <c r="Q545" s="253"/>
      <c r="R545" s="253"/>
      <c r="S545" s="253"/>
      <c r="T545" s="253"/>
      <c r="U545" s="253"/>
      <c r="V545" s="253"/>
      <c r="W545" s="253"/>
      <c r="X545" s="253"/>
      <c r="Y545" s="253"/>
      <c r="Z545" s="253"/>
      <c r="AA545" s="253"/>
    </row>
    <row r="546" spans="1:27" ht="11.25" customHeight="1" x14ac:dyDescent="0.25">
      <c r="A546" s="376"/>
      <c r="B546" s="253"/>
      <c r="C546" s="377"/>
      <c r="D546" s="377"/>
      <c r="E546" s="378"/>
      <c r="F546" s="378"/>
      <c r="G546" s="379"/>
      <c r="H546" s="253"/>
      <c r="I546" s="253"/>
      <c r="J546" s="253"/>
      <c r="K546" s="253"/>
      <c r="L546" s="253"/>
      <c r="M546" s="253"/>
      <c r="N546" s="253"/>
      <c r="O546" s="253"/>
      <c r="P546" s="253"/>
      <c r="Q546" s="253"/>
      <c r="R546" s="253"/>
      <c r="S546" s="253"/>
      <c r="T546" s="253"/>
      <c r="U546" s="253"/>
      <c r="V546" s="253"/>
      <c r="W546" s="253"/>
      <c r="X546" s="253"/>
      <c r="Y546" s="253"/>
      <c r="Z546" s="253"/>
      <c r="AA546" s="253"/>
    </row>
    <row r="547" spans="1:27" ht="11.25" customHeight="1" x14ac:dyDescent="0.25">
      <c r="A547" s="376"/>
      <c r="B547" s="253"/>
      <c r="C547" s="377"/>
      <c r="D547" s="377"/>
      <c r="E547" s="378"/>
      <c r="F547" s="378"/>
      <c r="G547" s="379"/>
      <c r="H547" s="253"/>
      <c r="I547" s="253"/>
      <c r="J547" s="253"/>
      <c r="K547" s="253"/>
      <c r="L547" s="253"/>
      <c r="M547" s="253"/>
      <c r="N547" s="253"/>
      <c r="O547" s="253"/>
      <c r="P547" s="253"/>
      <c r="Q547" s="253"/>
      <c r="R547" s="253"/>
      <c r="S547" s="253"/>
      <c r="T547" s="253"/>
      <c r="U547" s="253"/>
      <c r="V547" s="253"/>
      <c r="W547" s="253"/>
      <c r="X547" s="253"/>
      <c r="Y547" s="253"/>
      <c r="Z547" s="253"/>
      <c r="AA547" s="253"/>
    </row>
    <row r="548" spans="1:27" ht="11.25" customHeight="1" x14ac:dyDescent="0.25">
      <c r="A548" s="376"/>
      <c r="B548" s="253"/>
      <c r="C548" s="377"/>
      <c r="D548" s="377"/>
      <c r="E548" s="378"/>
      <c r="F548" s="378"/>
      <c r="G548" s="379"/>
      <c r="H548" s="253"/>
      <c r="I548" s="253"/>
      <c r="J548" s="253"/>
      <c r="K548" s="253"/>
      <c r="L548" s="253"/>
      <c r="M548" s="253"/>
      <c r="N548" s="253"/>
      <c r="O548" s="253"/>
      <c r="P548" s="253"/>
      <c r="Q548" s="253"/>
      <c r="R548" s="253"/>
      <c r="S548" s="253"/>
      <c r="T548" s="253"/>
      <c r="U548" s="253"/>
      <c r="V548" s="253"/>
      <c r="W548" s="253"/>
      <c r="X548" s="253"/>
      <c r="Y548" s="253"/>
      <c r="Z548" s="253"/>
      <c r="AA548" s="253"/>
    </row>
    <row r="549" spans="1:27" ht="11.25" customHeight="1" x14ac:dyDescent="0.25">
      <c r="A549" s="376"/>
      <c r="B549" s="253"/>
      <c r="C549" s="377"/>
      <c r="D549" s="377"/>
      <c r="E549" s="378"/>
      <c r="F549" s="378"/>
      <c r="G549" s="379"/>
      <c r="H549" s="253"/>
      <c r="I549" s="253"/>
      <c r="J549" s="253"/>
      <c r="K549" s="253"/>
      <c r="L549" s="253"/>
      <c r="M549" s="253"/>
      <c r="N549" s="253"/>
      <c r="O549" s="253"/>
      <c r="P549" s="253"/>
      <c r="Q549" s="253"/>
      <c r="R549" s="253"/>
      <c r="S549" s="253"/>
      <c r="T549" s="253"/>
      <c r="U549" s="253"/>
      <c r="V549" s="253"/>
      <c r="W549" s="253"/>
      <c r="X549" s="253"/>
      <c r="Y549" s="253"/>
      <c r="Z549" s="253"/>
      <c r="AA549" s="253"/>
    </row>
    <row r="550" spans="1:27" ht="11.25" customHeight="1" x14ac:dyDescent="0.25">
      <c r="A550" s="376"/>
      <c r="B550" s="253"/>
      <c r="C550" s="377"/>
      <c r="D550" s="377"/>
      <c r="E550" s="378"/>
      <c r="F550" s="378"/>
      <c r="G550" s="379"/>
      <c r="H550" s="253"/>
      <c r="I550" s="253"/>
      <c r="J550" s="253"/>
      <c r="K550" s="253"/>
      <c r="L550" s="253"/>
      <c r="M550" s="253"/>
      <c r="N550" s="253"/>
      <c r="O550" s="253"/>
      <c r="P550" s="253"/>
      <c r="Q550" s="253"/>
      <c r="R550" s="253"/>
      <c r="S550" s="253"/>
      <c r="T550" s="253"/>
      <c r="U550" s="253"/>
      <c r="V550" s="253"/>
      <c r="W550" s="253"/>
      <c r="X550" s="253"/>
      <c r="Y550" s="253"/>
      <c r="Z550" s="253"/>
      <c r="AA550" s="253"/>
    </row>
    <row r="551" spans="1:27" ht="11.25" customHeight="1" x14ac:dyDescent="0.25">
      <c r="A551" s="376"/>
      <c r="B551" s="253"/>
      <c r="C551" s="377"/>
      <c r="D551" s="377"/>
      <c r="E551" s="378"/>
      <c r="F551" s="378"/>
      <c r="G551" s="379"/>
      <c r="H551" s="253"/>
      <c r="I551" s="253"/>
      <c r="J551" s="253"/>
      <c r="K551" s="253"/>
      <c r="L551" s="253"/>
      <c r="M551" s="253"/>
      <c r="N551" s="253"/>
      <c r="O551" s="253"/>
      <c r="P551" s="253"/>
      <c r="Q551" s="253"/>
      <c r="R551" s="253"/>
      <c r="S551" s="253"/>
      <c r="T551" s="253"/>
      <c r="U551" s="253"/>
      <c r="V551" s="253"/>
      <c r="W551" s="253"/>
      <c r="X551" s="253"/>
      <c r="Y551" s="253"/>
      <c r="Z551" s="253"/>
      <c r="AA551" s="253"/>
    </row>
    <row r="552" spans="1:27" ht="11.25" customHeight="1" x14ac:dyDescent="0.25">
      <c r="A552" s="376"/>
      <c r="B552" s="253"/>
      <c r="C552" s="377"/>
      <c r="D552" s="377"/>
      <c r="E552" s="378"/>
      <c r="F552" s="378"/>
      <c r="G552" s="379"/>
      <c r="H552" s="253"/>
      <c r="I552" s="253"/>
      <c r="J552" s="253"/>
      <c r="K552" s="253"/>
      <c r="L552" s="253"/>
      <c r="M552" s="253"/>
      <c r="N552" s="253"/>
      <c r="O552" s="253"/>
      <c r="P552" s="253"/>
      <c r="Q552" s="253"/>
      <c r="R552" s="253"/>
      <c r="S552" s="253"/>
      <c r="T552" s="253"/>
      <c r="U552" s="253"/>
      <c r="V552" s="253"/>
      <c r="W552" s="253"/>
      <c r="X552" s="253"/>
      <c r="Y552" s="253"/>
      <c r="Z552" s="253"/>
      <c r="AA552" s="253"/>
    </row>
    <row r="553" spans="1:27" ht="11.25" customHeight="1" x14ac:dyDescent="0.25">
      <c r="A553" s="376"/>
      <c r="B553" s="253"/>
      <c r="C553" s="377"/>
      <c r="D553" s="377"/>
      <c r="E553" s="378"/>
      <c r="F553" s="378"/>
      <c r="G553" s="379"/>
      <c r="H553" s="253"/>
      <c r="I553" s="253"/>
      <c r="J553" s="253"/>
      <c r="K553" s="253"/>
      <c r="L553" s="253"/>
      <c r="M553" s="253"/>
      <c r="N553" s="253"/>
      <c r="O553" s="253"/>
      <c r="P553" s="253"/>
      <c r="Q553" s="253"/>
      <c r="R553" s="253"/>
      <c r="S553" s="253"/>
      <c r="T553" s="253"/>
      <c r="U553" s="253"/>
      <c r="V553" s="253"/>
      <c r="W553" s="253"/>
      <c r="X553" s="253"/>
      <c r="Y553" s="253"/>
      <c r="Z553" s="253"/>
      <c r="AA553" s="253"/>
    </row>
    <row r="554" spans="1:27" ht="11.25" customHeight="1" x14ac:dyDescent="0.25">
      <c r="A554" s="376"/>
      <c r="B554" s="253"/>
      <c r="C554" s="377"/>
      <c r="D554" s="377"/>
      <c r="E554" s="378"/>
      <c r="F554" s="378"/>
      <c r="G554" s="379"/>
      <c r="H554" s="253"/>
      <c r="I554" s="253"/>
      <c r="J554" s="253"/>
      <c r="K554" s="253"/>
      <c r="L554" s="253"/>
      <c r="M554" s="253"/>
      <c r="N554" s="253"/>
      <c r="O554" s="253"/>
      <c r="P554" s="253"/>
      <c r="Q554" s="253"/>
      <c r="R554" s="253"/>
      <c r="S554" s="253"/>
      <c r="T554" s="253"/>
      <c r="U554" s="253"/>
      <c r="V554" s="253"/>
      <c r="W554" s="253"/>
      <c r="X554" s="253"/>
      <c r="Y554" s="253"/>
      <c r="Z554" s="253"/>
      <c r="AA554" s="253"/>
    </row>
    <row r="555" spans="1:27" ht="11.25" customHeight="1" x14ac:dyDescent="0.25">
      <c r="A555" s="376"/>
      <c r="B555" s="253"/>
      <c r="C555" s="377"/>
      <c r="D555" s="377"/>
      <c r="E555" s="378"/>
      <c r="F555" s="378"/>
      <c r="G555" s="379"/>
      <c r="H555" s="253"/>
      <c r="I555" s="253"/>
      <c r="J555" s="253"/>
      <c r="K555" s="253"/>
      <c r="L555" s="253"/>
      <c r="M555" s="253"/>
      <c r="N555" s="253"/>
      <c r="O555" s="253"/>
      <c r="P555" s="253"/>
      <c r="Q555" s="253"/>
      <c r="R555" s="253"/>
      <c r="S555" s="253"/>
      <c r="T555" s="253"/>
      <c r="U555" s="253"/>
      <c r="V555" s="253"/>
      <c r="W555" s="253"/>
      <c r="X555" s="253"/>
      <c r="Y555" s="253"/>
      <c r="Z555" s="253"/>
      <c r="AA555" s="253"/>
    </row>
    <row r="556" spans="1:27" ht="11.25" customHeight="1" x14ac:dyDescent="0.25">
      <c r="A556" s="376"/>
      <c r="B556" s="253"/>
      <c r="C556" s="377"/>
      <c r="D556" s="377"/>
      <c r="E556" s="378"/>
      <c r="F556" s="378"/>
      <c r="G556" s="379"/>
      <c r="H556" s="253"/>
      <c r="I556" s="253"/>
      <c r="J556" s="253"/>
      <c r="K556" s="253"/>
      <c r="L556" s="253"/>
      <c r="M556" s="253"/>
      <c r="N556" s="253"/>
      <c r="O556" s="253"/>
      <c r="P556" s="253"/>
      <c r="Q556" s="253"/>
      <c r="R556" s="253"/>
      <c r="S556" s="253"/>
      <c r="T556" s="253"/>
      <c r="U556" s="253"/>
      <c r="V556" s="253"/>
      <c r="W556" s="253"/>
      <c r="X556" s="253"/>
      <c r="Y556" s="253"/>
      <c r="Z556" s="253"/>
      <c r="AA556" s="253"/>
    </row>
    <row r="557" spans="1:27" ht="11.25" customHeight="1" x14ac:dyDescent="0.25">
      <c r="A557" s="376"/>
      <c r="B557" s="253"/>
      <c r="C557" s="377"/>
      <c r="D557" s="377"/>
      <c r="E557" s="378"/>
      <c r="F557" s="378"/>
      <c r="G557" s="379"/>
      <c r="H557" s="253"/>
      <c r="I557" s="253"/>
      <c r="J557" s="253"/>
      <c r="K557" s="253"/>
      <c r="L557" s="253"/>
      <c r="M557" s="253"/>
      <c r="N557" s="253"/>
      <c r="O557" s="253"/>
      <c r="P557" s="253"/>
      <c r="Q557" s="253"/>
      <c r="R557" s="253"/>
      <c r="S557" s="253"/>
      <c r="T557" s="253"/>
      <c r="U557" s="253"/>
      <c r="V557" s="253"/>
      <c r="W557" s="253"/>
      <c r="X557" s="253"/>
      <c r="Y557" s="253"/>
      <c r="Z557" s="253"/>
      <c r="AA557" s="253"/>
    </row>
    <row r="558" spans="1:27" ht="11.25" customHeight="1" x14ac:dyDescent="0.25">
      <c r="A558" s="376"/>
      <c r="B558" s="253"/>
      <c r="C558" s="377"/>
      <c r="D558" s="377"/>
      <c r="E558" s="378"/>
      <c r="F558" s="378"/>
      <c r="G558" s="379"/>
      <c r="H558" s="253"/>
      <c r="I558" s="253"/>
      <c r="J558" s="253"/>
      <c r="K558" s="253"/>
      <c r="L558" s="253"/>
      <c r="M558" s="253"/>
      <c r="N558" s="253"/>
      <c r="O558" s="253"/>
      <c r="P558" s="253"/>
      <c r="Q558" s="253"/>
      <c r="R558" s="253"/>
      <c r="S558" s="253"/>
      <c r="T558" s="253"/>
      <c r="U558" s="253"/>
      <c r="V558" s="253"/>
      <c r="W558" s="253"/>
      <c r="X558" s="253"/>
      <c r="Y558" s="253"/>
      <c r="Z558" s="253"/>
      <c r="AA558" s="253"/>
    </row>
    <row r="559" spans="1:27" ht="11.25" customHeight="1" x14ac:dyDescent="0.25">
      <c r="A559" s="376"/>
      <c r="B559" s="253"/>
      <c r="C559" s="377"/>
      <c r="D559" s="377"/>
      <c r="E559" s="378"/>
      <c r="F559" s="378"/>
      <c r="G559" s="379"/>
      <c r="H559" s="253"/>
      <c r="I559" s="253"/>
      <c r="J559" s="253"/>
      <c r="K559" s="253"/>
      <c r="L559" s="253"/>
      <c r="M559" s="253"/>
      <c r="N559" s="253"/>
      <c r="O559" s="253"/>
      <c r="P559" s="253"/>
      <c r="Q559" s="253"/>
      <c r="R559" s="253"/>
      <c r="S559" s="253"/>
      <c r="T559" s="253"/>
      <c r="U559" s="253"/>
      <c r="V559" s="253"/>
      <c r="W559" s="253"/>
      <c r="X559" s="253"/>
      <c r="Y559" s="253"/>
      <c r="Z559" s="253"/>
      <c r="AA559" s="253"/>
    </row>
    <row r="560" spans="1:27" ht="11.25" customHeight="1" x14ac:dyDescent="0.25">
      <c r="A560" s="376"/>
      <c r="B560" s="253"/>
      <c r="C560" s="377"/>
      <c r="D560" s="377"/>
      <c r="E560" s="378"/>
      <c r="F560" s="378"/>
      <c r="G560" s="379"/>
      <c r="H560" s="253"/>
      <c r="I560" s="253"/>
      <c r="J560" s="253"/>
      <c r="K560" s="253"/>
      <c r="L560" s="253"/>
      <c r="M560" s="253"/>
      <c r="N560" s="253"/>
      <c r="O560" s="253"/>
      <c r="P560" s="253"/>
      <c r="Q560" s="253"/>
      <c r="R560" s="253"/>
      <c r="S560" s="253"/>
      <c r="T560" s="253"/>
      <c r="U560" s="253"/>
      <c r="V560" s="253"/>
      <c r="W560" s="253"/>
      <c r="X560" s="253"/>
      <c r="Y560" s="253"/>
      <c r="Z560" s="253"/>
      <c r="AA560" s="253"/>
    </row>
    <row r="561" spans="1:27" ht="11.25" customHeight="1" x14ac:dyDescent="0.25">
      <c r="A561" s="376"/>
      <c r="B561" s="253"/>
      <c r="C561" s="377"/>
      <c r="D561" s="377"/>
      <c r="E561" s="378"/>
      <c r="F561" s="378"/>
      <c r="G561" s="379"/>
      <c r="H561" s="253"/>
      <c r="I561" s="253"/>
      <c r="J561" s="253"/>
      <c r="K561" s="253"/>
      <c r="L561" s="253"/>
      <c r="M561" s="253"/>
      <c r="N561" s="253"/>
      <c r="O561" s="253"/>
      <c r="P561" s="253"/>
      <c r="Q561" s="253"/>
      <c r="R561" s="253"/>
      <c r="S561" s="253"/>
      <c r="T561" s="253"/>
      <c r="U561" s="253"/>
      <c r="V561" s="253"/>
      <c r="W561" s="253"/>
      <c r="X561" s="253"/>
      <c r="Y561" s="253"/>
      <c r="Z561" s="253"/>
      <c r="AA561" s="253"/>
    </row>
    <row r="562" spans="1:27" ht="11.25" customHeight="1" x14ac:dyDescent="0.25">
      <c r="A562" s="376"/>
      <c r="B562" s="253"/>
      <c r="C562" s="377"/>
      <c r="D562" s="377"/>
      <c r="E562" s="378"/>
      <c r="F562" s="378"/>
      <c r="G562" s="379"/>
      <c r="H562" s="253"/>
      <c r="I562" s="253"/>
      <c r="J562" s="253"/>
      <c r="K562" s="253"/>
      <c r="L562" s="253"/>
      <c r="M562" s="253"/>
      <c r="N562" s="253"/>
      <c r="O562" s="253"/>
      <c r="P562" s="253"/>
      <c r="Q562" s="253"/>
      <c r="R562" s="253"/>
      <c r="S562" s="253"/>
      <c r="T562" s="253"/>
      <c r="U562" s="253"/>
      <c r="V562" s="253"/>
      <c r="W562" s="253"/>
      <c r="X562" s="253"/>
      <c r="Y562" s="253"/>
      <c r="Z562" s="253"/>
      <c r="AA562" s="253"/>
    </row>
    <row r="563" spans="1:27" ht="11.25" customHeight="1" x14ac:dyDescent="0.25">
      <c r="A563" s="376"/>
      <c r="B563" s="253"/>
      <c r="C563" s="377"/>
      <c r="D563" s="377"/>
      <c r="E563" s="378"/>
      <c r="F563" s="378"/>
      <c r="G563" s="379"/>
      <c r="H563" s="253"/>
      <c r="I563" s="253"/>
      <c r="J563" s="253"/>
      <c r="K563" s="253"/>
      <c r="L563" s="253"/>
      <c r="M563" s="253"/>
      <c r="N563" s="253"/>
      <c r="O563" s="253"/>
      <c r="P563" s="253"/>
      <c r="Q563" s="253"/>
      <c r="R563" s="253"/>
      <c r="S563" s="253"/>
      <c r="T563" s="253"/>
      <c r="U563" s="253"/>
      <c r="V563" s="253"/>
      <c r="W563" s="253"/>
      <c r="X563" s="253"/>
      <c r="Y563" s="253"/>
      <c r="Z563" s="253"/>
      <c r="AA563" s="253"/>
    </row>
    <row r="564" spans="1:27" ht="11.25" customHeight="1" x14ac:dyDescent="0.25">
      <c r="A564" s="376"/>
      <c r="B564" s="253"/>
      <c r="C564" s="377"/>
      <c r="D564" s="377"/>
      <c r="E564" s="378"/>
      <c r="F564" s="378"/>
      <c r="G564" s="379"/>
      <c r="H564" s="253"/>
      <c r="I564" s="253"/>
      <c r="J564" s="253"/>
      <c r="K564" s="253"/>
      <c r="L564" s="253"/>
      <c r="M564" s="253"/>
      <c r="N564" s="253"/>
      <c r="O564" s="253"/>
      <c r="P564" s="253"/>
      <c r="Q564" s="253"/>
      <c r="R564" s="253"/>
      <c r="S564" s="253"/>
      <c r="T564" s="253"/>
      <c r="U564" s="253"/>
      <c r="V564" s="253"/>
      <c r="W564" s="253"/>
      <c r="X564" s="253"/>
      <c r="Y564" s="253"/>
      <c r="Z564" s="253"/>
      <c r="AA564" s="253"/>
    </row>
    <row r="565" spans="1:27" ht="11.25" customHeight="1" x14ac:dyDescent="0.25">
      <c r="A565" s="376"/>
      <c r="B565" s="253"/>
      <c r="C565" s="377"/>
      <c r="D565" s="377"/>
      <c r="E565" s="378"/>
      <c r="F565" s="378"/>
      <c r="G565" s="379"/>
      <c r="H565" s="253"/>
      <c r="I565" s="253"/>
      <c r="J565" s="253"/>
      <c r="K565" s="253"/>
      <c r="L565" s="253"/>
      <c r="M565" s="253"/>
      <c r="N565" s="253"/>
      <c r="O565" s="253"/>
      <c r="P565" s="253"/>
      <c r="Q565" s="253"/>
      <c r="R565" s="253"/>
      <c r="S565" s="253"/>
      <c r="T565" s="253"/>
      <c r="U565" s="253"/>
      <c r="V565" s="253"/>
      <c r="W565" s="253"/>
      <c r="X565" s="253"/>
      <c r="Y565" s="253"/>
      <c r="Z565" s="253"/>
      <c r="AA565" s="253"/>
    </row>
    <row r="566" spans="1:27" ht="11.25" customHeight="1" x14ac:dyDescent="0.25">
      <c r="A566" s="376"/>
      <c r="B566" s="253"/>
      <c r="C566" s="377"/>
      <c r="D566" s="377"/>
      <c r="E566" s="378"/>
      <c r="F566" s="378"/>
      <c r="G566" s="379"/>
      <c r="H566" s="253"/>
      <c r="I566" s="253"/>
      <c r="J566" s="253"/>
      <c r="K566" s="253"/>
      <c r="L566" s="253"/>
      <c r="M566" s="253"/>
      <c r="N566" s="253"/>
      <c r="O566" s="253"/>
      <c r="P566" s="253"/>
      <c r="Q566" s="253"/>
      <c r="R566" s="253"/>
      <c r="S566" s="253"/>
      <c r="T566" s="253"/>
      <c r="U566" s="253"/>
      <c r="V566" s="253"/>
      <c r="W566" s="253"/>
      <c r="X566" s="253"/>
      <c r="Y566" s="253"/>
      <c r="Z566" s="253"/>
      <c r="AA566" s="253"/>
    </row>
    <row r="567" spans="1:27" ht="11.25" customHeight="1" x14ac:dyDescent="0.25">
      <c r="A567" s="376"/>
      <c r="B567" s="253"/>
      <c r="C567" s="377"/>
      <c r="D567" s="377"/>
      <c r="E567" s="378"/>
      <c r="F567" s="378"/>
      <c r="G567" s="379"/>
      <c r="H567" s="253"/>
      <c r="I567" s="253"/>
      <c r="J567" s="253"/>
      <c r="K567" s="253"/>
      <c r="L567" s="253"/>
      <c r="M567" s="253"/>
      <c r="N567" s="253"/>
      <c r="O567" s="253"/>
      <c r="P567" s="253"/>
      <c r="Q567" s="253"/>
      <c r="R567" s="253"/>
      <c r="S567" s="253"/>
      <c r="T567" s="253"/>
      <c r="U567" s="253"/>
      <c r="V567" s="253"/>
      <c r="W567" s="253"/>
      <c r="X567" s="253"/>
      <c r="Y567" s="253"/>
      <c r="Z567" s="253"/>
      <c r="AA567" s="253"/>
    </row>
    <row r="568" spans="1:27" ht="11.25" customHeight="1" x14ac:dyDescent="0.25">
      <c r="A568" s="376"/>
      <c r="B568" s="253"/>
      <c r="C568" s="377"/>
      <c r="D568" s="377"/>
      <c r="E568" s="378"/>
      <c r="F568" s="378"/>
      <c r="G568" s="379"/>
      <c r="H568" s="253"/>
      <c r="I568" s="253"/>
      <c r="J568" s="253"/>
      <c r="K568" s="253"/>
      <c r="L568" s="253"/>
      <c r="M568" s="253"/>
      <c r="N568" s="253"/>
      <c r="O568" s="253"/>
      <c r="P568" s="253"/>
      <c r="Q568" s="253"/>
      <c r="R568" s="253"/>
      <c r="S568" s="253"/>
      <c r="T568" s="253"/>
      <c r="U568" s="253"/>
      <c r="V568" s="253"/>
      <c r="W568" s="253"/>
      <c r="X568" s="253"/>
      <c r="Y568" s="253"/>
      <c r="Z568" s="253"/>
      <c r="AA568" s="253"/>
    </row>
    <row r="569" spans="1:27" ht="11.25" customHeight="1" x14ac:dyDescent="0.25">
      <c r="A569" s="376"/>
      <c r="B569" s="253"/>
      <c r="C569" s="377"/>
      <c r="D569" s="377"/>
      <c r="E569" s="378"/>
      <c r="F569" s="378"/>
      <c r="G569" s="379"/>
      <c r="H569" s="253"/>
      <c r="I569" s="253"/>
      <c r="J569" s="253"/>
      <c r="K569" s="253"/>
      <c r="L569" s="253"/>
      <c r="M569" s="253"/>
      <c r="N569" s="253"/>
      <c r="O569" s="253"/>
      <c r="P569" s="253"/>
      <c r="Q569" s="253"/>
      <c r="R569" s="253"/>
      <c r="S569" s="253"/>
      <c r="T569" s="253"/>
      <c r="U569" s="253"/>
      <c r="V569" s="253"/>
      <c r="W569" s="253"/>
      <c r="X569" s="253"/>
      <c r="Y569" s="253"/>
      <c r="Z569" s="253"/>
      <c r="AA569" s="253"/>
    </row>
    <row r="570" spans="1:27" ht="11.25" customHeight="1" x14ac:dyDescent="0.25">
      <c r="A570" s="376"/>
      <c r="B570" s="253"/>
      <c r="C570" s="377"/>
      <c r="D570" s="377"/>
      <c r="E570" s="378"/>
      <c r="F570" s="378"/>
      <c r="G570" s="379"/>
      <c r="H570" s="253"/>
      <c r="I570" s="253"/>
      <c r="J570" s="253"/>
      <c r="K570" s="253"/>
      <c r="L570" s="253"/>
      <c r="M570" s="253"/>
      <c r="N570" s="253"/>
      <c r="O570" s="253"/>
      <c r="P570" s="253"/>
      <c r="Q570" s="253"/>
      <c r="R570" s="253"/>
      <c r="S570" s="253"/>
      <c r="T570" s="253"/>
      <c r="U570" s="253"/>
      <c r="V570" s="253"/>
      <c r="W570" s="253"/>
      <c r="X570" s="253"/>
      <c r="Y570" s="253"/>
      <c r="Z570" s="253"/>
      <c r="AA570" s="253"/>
    </row>
    <row r="571" spans="1:27" ht="11.25" customHeight="1" x14ac:dyDescent="0.25">
      <c r="A571" s="376"/>
      <c r="B571" s="253"/>
      <c r="C571" s="377"/>
      <c r="D571" s="377"/>
      <c r="E571" s="378"/>
      <c r="F571" s="378"/>
      <c r="G571" s="379"/>
      <c r="H571" s="253"/>
      <c r="I571" s="253"/>
      <c r="J571" s="253"/>
      <c r="K571" s="253"/>
      <c r="L571" s="253"/>
      <c r="M571" s="253"/>
      <c r="N571" s="253"/>
      <c r="O571" s="253"/>
      <c r="P571" s="253"/>
      <c r="Q571" s="253"/>
      <c r="R571" s="253"/>
      <c r="S571" s="253"/>
      <c r="T571" s="253"/>
      <c r="U571" s="253"/>
      <c r="V571" s="253"/>
      <c r="W571" s="253"/>
      <c r="X571" s="253"/>
      <c r="Y571" s="253"/>
      <c r="Z571" s="253"/>
      <c r="AA571" s="253"/>
    </row>
    <row r="572" spans="1:27" ht="11.25" customHeight="1" x14ac:dyDescent="0.25">
      <c r="A572" s="376"/>
      <c r="B572" s="253"/>
      <c r="C572" s="377"/>
      <c r="D572" s="377"/>
      <c r="E572" s="378"/>
      <c r="F572" s="378"/>
      <c r="G572" s="379"/>
      <c r="H572" s="253"/>
      <c r="I572" s="253"/>
      <c r="J572" s="253"/>
      <c r="K572" s="253"/>
      <c r="L572" s="253"/>
      <c r="M572" s="253"/>
      <c r="N572" s="253"/>
      <c r="O572" s="253"/>
      <c r="P572" s="253"/>
      <c r="Q572" s="253"/>
      <c r="R572" s="253"/>
      <c r="S572" s="253"/>
      <c r="T572" s="253"/>
      <c r="U572" s="253"/>
      <c r="V572" s="253"/>
      <c r="W572" s="253"/>
      <c r="X572" s="253"/>
      <c r="Y572" s="253"/>
      <c r="Z572" s="253"/>
      <c r="AA572" s="253"/>
    </row>
    <row r="573" spans="1:27" ht="11.25" customHeight="1" x14ac:dyDescent="0.25">
      <c r="A573" s="376"/>
      <c r="B573" s="253"/>
      <c r="C573" s="377"/>
      <c r="D573" s="377"/>
      <c r="E573" s="378"/>
      <c r="F573" s="378"/>
      <c r="G573" s="379"/>
      <c r="H573" s="253"/>
      <c r="I573" s="253"/>
      <c r="J573" s="253"/>
      <c r="K573" s="253"/>
      <c r="L573" s="253"/>
      <c r="M573" s="253"/>
      <c r="N573" s="253"/>
      <c r="O573" s="253"/>
      <c r="P573" s="253"/>
      <c r="Q573" s="253"/>
      <c r="R573" s="253"/>
      <c r="S573" s="253"/>
      <c r="T573" s="253"/>
      <c r="U573" s="253"/>
      <c r="V573" s="253"/>
      <c r="W573" s="253"/>
      <c r="X573" s="253"/>
      <c r="Y573" s="253"/>
      <c r="Z573" s="253"/>
      <c r="AA573" s="253"/>
    </row>
    <row r="574" spans="1:27" ht="11.25" customHeight="1" x14ac:dyDescent="0.25">
      <c r="A574" s="376"/>
      <c r="B574" s="253"/>
      <c r="C574" s="377"/>
      <c r="D574" s="377"/>
      <c r="E574" s="378"/>
      <c r="F574" s="378"/>
      <c r="G574" s="379"/>
      <c r="H574" s="253"/>
      <c r="I574" s="253"/>
      <c r="J574" s="253"/>
      <c r="K574" s="253"/>
      <c r="L574" s="253"/>
      <c r="M574" s="253"/>
      <c r="N574" s="253"/>
      <c r="O574" s="253"/>
      <c r="P574" s="253"/>
      <c r="Q574" s="253"/>
      <c r="R574" s="253"/>
      <c r="S574" s="253"/>
      <c r="T574" s="253"/>
      <c r="U574" s="253"/>
      <c r="V574" s="253"/>
      <c r="W574" s="253"/>
      <c r="X574" s="253"/>
      <c r="Y574" s="253"/>
      <c r="Z574" s="253"/>
      <c r="AA574" s="253"/>
    </row>
    <row r="575" spans="1:27" ht="11.25" customHeight="1" x14ac:dyDescent="0.25">
      <c r="A575" s="376"/>
      <c r="B575" s="253"/>
      <c r="C575" s="377"/>
      <c r="D575" s="377"/>
      <c r="E575" s="378"/>
      <c r="F575" s="378"/>
      <c r="G575" s="379"/>
      <c r="H575" s="253"/>
      <c r="I575" s="253"/>
      <c r="J575" s="253"/>
      <c r="K575" s="253"/>
      <c r="L575" s="253"/>
      <c r="M575" s="253"/>
      <c r="N575" s="253"/>
      <c r="O575" s="253"/>
      <c r="P575" s="253"/>
      <c r="Q575" s="253"/>
      <c r="R575" s="253"/>
      <c r="S575" s="253"/>
      <c r="T575" s="253"/>
      <c r="U575" s="253"/>
      <c r="V575" s="253"/>
      <c r="W575" s="253"/>
      <c r="X575" s="253"/>
      <c r="Y575" s="253"/>
      <c r="Z575" s="253"/>
      <c r="AA575" s="253"/>
    </row>
    <row r="576" spans="1:27" ht="11.25" customHeight="1" x14ac:dyDescent="0.25">
      <c r="A576" s="376"/>
      <c r="B576" s="253"/>
      <c r="C576" s="377"/>
      <c r="D576" s="377"/>
      <c r="E576" s="378"/>
      <c r="F576" s="378"/>
      <c r="G576" s="379"/>
      <c r="H576" s="253"/>
      <c r="I576" s="253"/>
      <c r="J576" s="253"/>
      <c r="K576" s="253"/>
      <c r="L576" s="253"/>
      <c r="M576" s="253"/>
      <c r="N576" s="253"/>
      <c r="O576" s="253"/>
      <c r="P576" s="253"/>
      <c r="Q576" s="253"/>
      <c r="R576" s="253"/>
      <c r="S576" s="253"/>
      <c r="T576" s="253"/>
      <c r="U576" s="253"/>
      <c r="V576" s="253"/>
      <c r="W576" s="253"/>
      <c r="X576" s="253"/>
      <c r="Y576" s="253"/>
      <c r="Z576" s="253"/>
      <c r="AA576" s="253"/>
    </row>
    <row r="577" spans="1:27" ht="11.25" customHeight="1" x14ac:dyDescent="0.25">
      <c r="A577" s="376"/>
      <c r="B577" s="253"/>
      <c r="C577" s="377"/>
      <c r="D577" s="377"/>
      <c r="E577" s="378"/>
      <c r="F577" s="378"/>
      <c r="G577" s="379"/>
      <c r="H577" s="253"/>
      <c r="I577" s="253"/>
      <c r="J577" s="253"/>
      <c r="K577" s="253"/>
      <c r="L577" s="253"/>
      <c r="M577" s="253"/>
      <c r="N577" s="253"/>
      <c r="O577" s="253"/>
      <c r="P577" s="253"/>
      <c r="Q577" s="253"/>
      <c r="R577" s="253"/>
      <c r="S577" s="253"/>
      <c r="T577" s="253"/>
      <c r="U577" s="253"/>
      <c r="V577" s="253"/>
      <c r="W577" s="253"/>
      <c r="X577" s="253"/>
      <c r="Y577" s="253"/>
      <c r="Z577" s="253"/>
      <c r="AA577" s="253"/>
    </row>
    <row r="578" spans="1:27" ht="11.25" customHeight="1" x14ac:dyDescent="0.25">
      <c r="A578" s="376"/>
      <c r="B578" s="253"/>
      <c r="C578" s="377"/>
      <c r="D578" s="377"/>
      <c r="E578" s="378"/>
      <c r="F578" s="378"/>
      <c r="G578" s="379"/>
      <c r="H578" s="253"/>
      <c r="I578" s="253"/>
      <c r="J578" s="253"/>
      <c r="K578" s="253"/>
      <c r="L578" s="253"/>
      <c r="M578" s="253"/>
      <c r="N578" s="253"/>
      <c r="O578" s="253"/>
      <c r="P578" s="253"/>
      <c r="Q578" s="253"/>
      <c r="R578" s="253"/>
      <c r="S578" s="253"/>
      <c r="T578" s="253"/>
      <c r="U578" s="253"/>
      <c r="V578" s="253"/>
      <c r="W578" s="253"/>
      <c r="X578" s="253"/>
      <c r="Y578" s="253"/>
      <c r="Z578" s="253"/>
      <c r="AA578" s="253"/>
    </row>
    <row r="579" spans="1:27" ht="11.25" customHeight="1" x14ac:dyDescent="0.25">
      <c r="A579" s="376"/>
      <c r="B579" s="253"/>
      <c r="C579" s="377"/>
      <c r="D579" s="377"/>
      <c r="E579" s="378"/>
      <c r="F579" s="378"/>
      <c r="G579" s="379"/>
      <c r="H579" s="253"/>
      <c r="I579" s="253"/>
      <c r="J579" s="253"/>
      <c r="K579" s="253"/>
      <c r="L579" s="253"/>
      <c r="M579" s="253"/>
      <c r="N579" s="253"/>
      <c r="O579" s="253"/>
      <c r="P579" s="253"/>
      <c r="Q579" s="253"/>
      <c r="R579" s="253"/>
      <c r="S579" s="253"/>
      <c r="T579" s="253"/>
      <c r="U579" s="253"/>
      <c r="V579" s="253"/>
      <c r="W579" s="253"/>
      <c r="X579" s="253"/>
      <c r="Y579" s="253"/>
      <c r="Z579" s="253"/>
      <c r="AA579" s="253"/>
    </row>
    <row r="580" spans="1:27" ht="11.25" customHeight="1" x14ac:dyDescent="0.25">
      <c r="A580" s="376"/>
      <c r="B580" s="253"/>
      <c r="C580" s="377"/>
      <c r="D580" s="377"/>
      <c r="E580" s="378"/>
      <c r="F580" s="378"/>
      <c r="G580" s="379"/>
      <c r="H580" s="253"/>
      <c r="I580" s="253"/>
      <c r="J580" s="253"/>
      <c r="K580" s="253"/>
      <c r="L580" s="253"/>
      <c r="M580" s="253"/>
      <c r="N580" s="253"/>
      <c r="O580" s="253"/>
      <c r="P580" s="253"/>
      <c r="Q580" s="253"/>
      <c r="R580" s="253"/>
      <c r="S580" s="253"/>
      <c r="T580" s="253"/>
      <c r="U580" s="253"/>
      <c r="V580" s="253"/>
      <c r="W580" s="253"/>
      <c r="X580" s="253"/>
      <c r="Y580" s="253"/>
      <c r="Z580" s="253"/>
      <c r="AA580" s="253"/>
    </row>
    <row r="581" spans="1:27" ht="11.25" customHeight="1" x14ac:dyDescent="0.25">
      <c r="A581" s="376"/>
      <c r="B581" s="253"/>
      <c r="C581" s="377"/>
      <c r="D581" s="377"/>
      <c r="E581" s="378"/>
      <c r="F581" s="378"/>
      <c r="G581" s="379"/>
      <c r="H581" s="253"/>
      <c r="I581" s="253"/>
      <c r="J581" s="253"/>
      <c r="K581" s="253"/>
      <c r="L581" s="253"/>
      <c r="M581" s="253"/>
      <c r="N581" s="253"/>
      <c r="O581" s="253"/>
      <c r="P581" s="253"/>
      <c r="Q581" s="253"/>
      <c r="R581" s="253"/>
      <c r="S581" s="253"/>
      <c r="T581" s="253"/>
      <c r="U581" s="253"/>
      <c r="V581" s="253"/>
      <c r="W581" s="253"/>
      <c r="X581" s="253"/>
      <c r="Y581" s="253"/>
      <c r="Z581" s="253"/>
      <c r="AA581" s="253"/>
    </row>
    <row r="582" spans="1:27" ht="11.25" customHeight="1" x14ac:dyDescent="0.25">
      <c r="A582" s="376"/>
      <c r="B582" s="253"/>
      <c r="C582" s="377"/>
      <c r="D582" s="377"/>
      <c r="E582" s="378"/>
      <c r="F582" s="378"/>
      <c r="G582" s="379"/>
      <c r="H582" s="253"/>
      <c r="I582" s="253"/>
      <c r="J582" s="253"/>
      <c r="K582" s="253"/>
      <c r="L582" s="253"/>
      <c r="M582" s="253"/>
      <c r="N582" s="253"/>
      <c r="O582" s="253"/>
      <c r="P582" s="253"/>
      <c r="Q582" s="253"/>
      <c r="R582" s="253"/>
      <c r="S582" s="253"/>
      <c r="T582" s="253"/>
      <c r="U582" s="253"/>
      <c r="V582" s="253"/>
      <c r="W582" s="253"/>
      <c r="X582" s="253"/>
      <c r="Y582" s="253"/>
      <c r="Z582" s="253"/>
      <c r="AA582" s="253"/>
    </row>
    <row r="583" spans="1:27" ht="11.25" customHeight="1" x14ac:dyDescent="0.25">
      <c r="A583" s="376"/>
      <c r="B583" s="253"/>
      <c r="C583" s="377"/>
      <c r="D583" s="377"/>
      <c r="E583" s="378"/>
      <c r="F583" s="378"/>
      <c r="G583" s="379"/>
      <c r="H583" s="253"/>
      <c r="I583" s="253"/>
      <c r="J583" s="253"/>
      <c r="K583" s="253"/>
      <c r="L583" s="253"/>
      <c r="M583" s="253"/>
      <c r="N583" s="253"/>
      <c r="O583" s="253"/>
      <c r="P583" s="253"/>
      <c r="Q583" s="253"/>
      <c r="R583" s="253"/>
      <c r="S583" s="253"/>
      <c r="T583" s="253"/>
      <c r="U583" s="253"/>
      <c r="V583" s="253"/>
      <c r="W583" s="253"/>
      <c r="X583" s="253"/>
      <c r="Y583" s="253"/>
      <c r="Z583" s="253"/>
      <c r="AA583" s="253"/>
    </row>
    <row r="584" spans="1:27" ht="11.25" customHeight="1" x14ac:dyDescent="0.25">
      <c r="A584" s="376"/>
      <c r="B584" s="253"/>
      <c r="C584" s="377"/>
      <c r="D584" s="377"/>
      <c r="E584" s="378"/>
      <c r="F584" s="378"/>
      <c r="G584" s="379"/>
      <c r="H584" s="253"/>
      <c r="I584" s="253"/>
      <c r="J584" s="253"/>
      <c r="K584" s="253"/>
      <c r="L584" s="253"/>
      <c r="M584" s="253"/>
      <c r="N584" s="253"/>
      <c r="O584" s="253"/>
      <c r="P584" s="253"/>
      <c r="Q584" s="253"/>
      <c r="R584" s="253"/>
      <c r="S584" s="253"/>
      <c r="T584" s="253"/>
      <c r="U584" s="253"/>
      <c r="V584" s="253"/>
      <c r="W584" s="253"/>
      <c r="X584" s="253"/>
      <c r="Y584" s="253"/>
      <c r="Z584" s="253"/>
      <c r="AA584" s="253"/>
    </row>
    <row r="585" spans="1:27" ht="11.25" customHeight="1" x14ac:dyDescent="0.25">
      <c r="A585" s="376"/>
      <c r="B585" s="253"/>
      <c r="C585" s="377"/>
      <c r="D585" s="377"/>
      <c r="E585" s="378"/>
      <c r="F585" s="378"/>
      <c r="G585" s="379"/>
      <c r="H585" s="253"/>
      <c r="I585" s="253"/>
      <c r="J585" s="253"/>
      <c r="K585" s="253"/>
      <c r="L585" s="253"/>
      <c r="M585" s="253"/>
      <c r="N585" s="253"/>
      <c r="O585" s="253"/>
      <c r="P585" s="253"/>
      <c r="Q585" s="253"/>
      <c r="R585" s="253"/>
      <c r="S585" s="253"/>
      <c r="T585" s="253"/>
      <c r="U585" s="253"/>
      <c r="V585" s="253"/>
      <c r="W585" s="253"/>
      <c r="X585" s="253"/>
      <c r="Y585" s="253"/>
      <c r="Z585" s="253"/>
      <c r="AA585" s="253"/>
    </row>
    <row r="586" spans="1:27" ht="11.25" customHeight="1" x14ac:dyDescent="0.25">
      <c r="A586" s="376"/>
      <c r="B586" s="253"/>
      <c r="C586" s="377"/>
      <c r="D586" s="377"/>
      <c r="E586" s="378"/>
      <c r="F586" s="378"/>
      <c r="G586" s="379"/>
      <c r="H586" s="253"/>
      <c r="I586" s="253"/>
      <c r="J586" s="253"/>
      <c r="K586" s="253"/>
      <c r="L586" s="253"/>
      <c r="M586" s="253"/>
      <c r="N586" s="253"/>
      <c r="O586" s="253"/>
      <c r="P586" s="253"/>
      <c r="Q586" s="253"/>
      <c r="R586" s="253"/>
      <c r="S586" s="253"/>
      <c r="T586" s="253"/>
      <c r="U586" s="253"/>
      <c r="V586" s="253"/>
      <c r="W586" s="253"/>
      <c r="X586" s="253"/>
      <c r="Y586" s="253"/>
      <c r="Z586" s="253"/>
      <c r="AA586" s="253"/>
    </row>
    <row r="587" spans="1:27" ht="11.25" customHeight="1" x14ac:dyDescent="0.25">
      <c r="A587" s="376"/>
      <c r="B587" s="253"/>
      <c r="C587" s="377"/>
      <c r="D587" s="377"/>
      <c r="E587" s="378"/>
      <c r="F587" s="378"/>
      <c r="G587" s="379"/>
      <c r="H587" s="253"/>
      <c r="I587" s="253"/>
      <c r="J587" s="253"/>
      <c r="K587" s="253"/>
      <c r="L587" s="253"/>
      <c r="M587" s="253"/>
      <c r="N587" s="253"/>
      <c r="O587" s="253"/>
      <c r="P587" s="253"/>
      <c r="Q587" s="253"/>
      <c r="R587" s="253"/>
      <c r="S587" s="253"/>
      <c r="T587" s="253"/>
      <c r="U587" s="253"/>
      <c r="V587" s="253"/>
      <c r="W587" s="253"/>
      <c r="X587" s="253"/>
      <c r="Y587" s="253"/>
      <c r="Z587" s="253"/>
      <c r="AA587" s="253"/>
    </row>
    <row r="588" spans="1:27" ht="11.25" customHeight="1" x14ac:dyDescent="0.25">
      <c r="A588" s="376"/>
      <c r="B588" s="253"/>
      <c r="C588" s="377"/>
      <c r="D588" s="377"/>
      <c r="E588" s="378"/>
      <c r="F588" s="378"/>
      <c r="G588" s="379"/>
      <c r="H588" s="253"/>
      <c r="I588" s="253"/>
      <c r="J588" s="253"/>
      <c r="K588" s="253"/>
      <c r="L588" s="253"/>
      <c r="M588" s="253"/>
      <c r="N588" s="253"/>
      <c r="O588" s="253"/>
      <c r="P588" s="253"/>
      <c r="Q588" s="253"/>
      <c r="R588" s="253"/>
      <c r="S588" s="253"/>
      <c r="T588" s="253"/>
      <c r="U588" s="253"/>
      <c r="V588" s="253"/>
      <c r="W588" s="253"/>
      <c r="X588" s="253"/>
      <c r="Y588" s="253"/>
      <c r="Z588" s="253"/>
      <c r="AA588" s="253"/>
    </row>
    <row r="589" spans="1:27" ht="11.25" customHeight="1" x14ac:dyDescent="0.25">
      <c r="A589" s="376"/>
      <c r="B589" s="253"/>
      <c r="C589" s="377"/>
      <c r="D589" s="377"/>
      <c r="E589" s="378"/>
      <c r="F589" s="378"/>
      <c r="G589" s="379"/>
      <c r="H589" s="253"/>
      <c r="I589" s="253"/>
      <c r="J589" s="253"/>
      <c r="K589" s="253"/>
      <c r="L589" s="253"/>
      <c r="M589" s="253"/>
      <c r="N589" s="253"/>
      <c r="O589" s="253"/>
      <c r="P589" s="253"/>
      <c r="Q589" s="253"/>
      <c r="R589" s="253"/>
      <c r="S589" s="253"/>
      <c r="T589" s="253"/>
      <c r="U589" s="253"/>
      <c r="V589" s="253"/>
      <c r="W589" s="253"/>
      <c r="X589" s="253"/>
      <c r="Y589" s="253"/>
      <c r="Z589" s="253"/>
      <c r="AA589" s="253"/>
    </row>
    <row r="590" spans="1:27" ht="11.25" customHeight="1" x14ac:dyDescent="0.25">
      <c r="A590" s="376"/>
      <c r="B590" s="253"/>
      <c r="C590" s="377"/>
      <c r="D590" s="377"/>
      <c r="E590" s="378"/>
      <c r="F590" s="378"/>
      <c r="G590" s="379"/>
      <c r="H590" s="253"/>
      <c r="I590" s="253"/>
      <c r="J590" s="253"/>
      <c r="K590" s="253"/>
      <c r="L590" s="253"/>
      <c r="M590" s="253"/>
      <c r="N590" s="253"/>
      <c r="O590" s="253"/>
      <c r="P590" s="253"/>
      <c r="Q590" s="253"/>
      <c r="R590" s="253"/>
      <c r="S590" s="253"/>
      <c r="T590" s="253"/>
      <c r="U590" s="253"/>
      <c r="V590" s="253"/>
      <c r="W590" s="253"/>
      <c r="X590" s="253"/>
      <c r="Y590" s="253"/>
      <c r="Z590" s="253"/>
      <c r="AA590" s="253"/>
    </row>
    <row r="591" spans="1:27" ht="11.25" customHeight="1" x14ac:dyDescent="0.25">
      <c r="A591" s="376"/>
      <c r="B591" s="253"/>
      <c r="C591" s="377"/>
      <c r="D591" s="377"/>
      <c r="E591" s="378"/>
      <c r="F591" s="378"/>
      <c r="G591" s="379"/>
      <c r="H591" s="253"/>
      <c r="I591" s="253"/>
      <c r="J591" s="253"/>
      <c r="K591" s="253"/>
      <c r="L591" s="253"/>
      <c r="M591" s="253"/>
      <c r="N591" s="253"/>
      <c r="O591" s="253"/>
      <c r="P591" s="253"/>
      <c r="Q591" s="253"/>
      <c r="R591" s="253"/>
      <c r="S591" s="253"/>
      <c r="T591" s="253"/>
      <c r="U591" s="253"/>
      <c r="V591" s="253"/>
      <c r="W591" s="253"/>
      <c r="X591" s="253"/>
      <c r="Y591" s="253"/>
      <c r="Z591" s="253"/>
      <c r="AA591" s="253"/>
    </row>
    <row r="592" spans="1:27" ht="11.25" customHeight="1" x14ac:dyDescent="0.25">
      <c r="A592" s="376"/>
      <c r="B592" s="253"/>
      <c r="C592" s="377"/>
      <c r="D592" s="377"/>
      <c r="E592" s="378"/>
      <c r="F592" s="378"/>
      <c r="G592" s="379"/>
      <c r="H592" s="253"/>
      <c r="I592" s="253"/>
      <c r="J592" s="253"/>
      <c r="K592" s="253"/>
      <c r="L592" s="253"/>
      <c r="M592" s="253"/>
      <c r="N592" s="253"/>
      <c r="O592" s="253"/>
      <c r="P592" s="253"/>
      <c r="Q592" s="253"/>
      <c r="R592" s="253"/>
      <c r="S592" s="253"/>
      <c r="T592" s="253"/>
      <c r="U592" s="253"/>
      <c r="V592" s="253"/>
      <c r="W592" s="253"/>
      <c r="X592" s="253"/>
      <c r="Y592" s="253"/>
      <c r="Z592" s="253"/>
      <c r="AA592" s="253"/>
    </row>
    <row r="593" spans="1:27" ht="11.25" customHeight="1" x14ac:dyDescent="0.25">
      <c r="A593" s="376"/>
      <c r="B593" s="253"/>
      <c r="C593" s="377"/>
      <c r="D593" s="377"/>
      <c r="E593" s="378"/>
      <c r="F593" s="378"/>
      <c r="G593" s="379"/>
      <c r="H593" s="253"/>
      <c r="I593" s="253"/>
      <c r="J593" s="253"/>
      <c r="K593" s="253"/>
      <c r="L593" s="253"/>
      <c r="M593" s="253"/>
      <c r="N593" s="253"/>
      <c r="O593" s="253"/>
      <c r="P593" s="253"/>
      <c r="Q593" s="253"/>
      <c r="R593" s="253"/>
      <c r="S593" s="253"/>
      <c r="T593" s="253"/>
      <c r="U593" s="253"/>
      <c r="V593" s="253"/>
      <c r="W593" s="253"/>
      <c r="X593" s="253"/>
      <c r="Y593" s="253"/>
      <c r="Z593" s="253"/>
      <c r="AA593" s="253"/>
    </row>
    <row r="594" spans="1:27" ht="11.25" customHeight="1" x14ac:dyDescent="0.25">
      <c r="A594" s="376"/>
      <c r="B594" s="253"/>
      <c r="C594" s="377"/>
      <c r="D594" s="377"/>
      <c r="E594" s="378"/>
      <c r="F594" s="378"/>
      <c r="G594" s="379"/>
      <c r="H594" s="253"/>
      <c r="I594" s="253"/>
      <c r="J594" s="253"/>
      <c r="K594" s="253"/>
      <c r="L594" s="253"/>
      <c r="M594" s="253"/>
      <c r="N594" s="253"/>
      <c r="O594" s="253"/>
      <c r="P594" s="253"/>
      <c r="Q594" s="253"/>
      <c r="R594" s="253"/>
      <c r="S594" s="253"/>
      <c r="T594" s="253"/>
      <c r="U594" s="253"/>
      <c r="V594" s="253"/>
      <c r="W594" s="253"/>
      <c r="X594" s="253"/>
      <c r="Y594" s="253"/>
      <c r="Z594" s="253"/>
      <c r="AA594" s="253"/>
    </row>
    <row r="595" spans="1:27" ht="11.25" customHeight="1" x14ac:dyDescent="0.25">
      <c r="A595" s="376"/>
      <c r="B595" s="253"/>
      <c r="C595" s="377"/>
      <c r="D595" s="377"/>
      <c r="E595" s="378"/>
      <c r="F595" s="378"/>
      <c r="G595" s="379"/>
      <c r="H595" s="253"/>
      <c r="I595" s="253"/>
      <c r="J595" s="253"/>
      <c r="K595" s="253"/>
      <c r="L595" s="253"/>
      <c r="M595" s="253"/>
      <c r="N595" s="253"/>
      <c r="O595" s="253"/>
      <c r="P595" s="253"/>
      <c r="Q595" s="253"/>
      <c r="R595" s="253"/>
      <c r="S595" s="253"/>
      <c r="T595" s="253"/>
      <c r="U595" s="253"/>
      <c r="V595" s="253"/>
      <c r="W595" s="253"/>
      <c r="X595" s="253"/>
      <c r="Y595" s="253"/>
      <c r="Z595" s="253"/>
      <c r="AA595" s="253"/>
    </row>
    <row r="596" spans="1:27" ht="11.25" customHeight="1" x14ac:dyDescent="0.25">
      <c r="A596" s="376"/>
      <c r="B596" s="253"/>
      <c r="C596" s="377"/>
      <c r="D596" s="377"/>
      <c r="E596" s="378"/>
      <c r="F596" s="378"/>
      <c r="G596" s="379"/>
      <c r="H596" s="253"/>
      <c r="I596" s="253"/>
      <c r="J596" s="253"/>
      <c r="K596" s="253"/>
      <c r="L596" s="253"/>
      <c r="M596" s="253"/>
      <c r="N596" s="253"/>
      <c r="O596" s="253"/>
      <c r="P596" s="253"/>
      <c r="Q596" s="253"/>
      <c r="R596" s="253"/>
      <c r="S596" s="253"/>
      <c r="T596" s="253"/>
      <c r="U596" s="253"/>
      <c r="V596" s="253"/>
      <c r="W596" s="253"/>
      <c r="X596" s="253"/>
      <c r="Y596" s="253"/>
      <c r="Z596" s="253"/>
      <c r="AA596" s="253"/>
    </row>
    <row r="597" spans="1:27" ht="11.25" customHeight="1" x14ac:dyDescent="0.25">
      <c r="A597" s="376"/>
      <c r="B597" s="253"/>
      <c r="C597" s="377"/>
      <c r="D597" s="377"/>
      <c r="E597" s="378"/>
      <c r="F597" s="378"/>
      <c r="G597" s="379"/>
      <c r="H597" s="253"/>
      <c r="I597" s="253"/>
      <c r="J597" s="253"/>
      <c r="K597" s="253"/>
      <c r="L597" s="253"/>
      <c r="M597" s="253"/>
      <c r="N597" s="253"/>
      <c r="O597" s="253"/>
      <c r="P597" s="253"/>
      <c r="Q597" s="253"/>
      <c r="R597" s="253"/>
      <c r="S597" s="253"/>
      <c r="T597" s="253"/>
      <c r="U597" s="253"/>
      <c r="V597" s="253"/>
      <c r="W597" s="253"/>
      <c r="X597" s="253"/>
      <c r="Y597" s="253"/>
      <c r="Z597" s="253"/>
      <c r="AA597" s="253"/>
    </row>
    <row r="598" spans="1:27" ht="11.25" customHeight="1" x14ac:dyDescent="0.25">
      <c r="A598" s="376"/>
      <c r="B598" s="253"/>
      <c r="C598" s="377"/>
      <c r="D598" s="377"/>
      <c r="E598" s="378"/>
      <c r="F598" s="378"/>
      <c r="G598" s="379"/>
      <c r="H598" s="253"/>
      <c r="I598" s="253"/>
      <c r="J598" s="253"/>
      <c r="K598" s="253"/>
      <c r="L598" s="253"/>
      <c r="M598" s="253"/>
      <c r="N598" s="253"/>
      <c r="O598" s="253"/>
      <c r="P598" s="253"/>
      <c r="Q598" s="253"/>
      <c r="R598" s="253"/>
      <c r="S598" s="253"/>
      <c r="T598" s="253"/>
      <c r="U598" s="253"/>
      <c r="V598" s="253"/>
      <c r="W598" s="253"/>
      <c r="X598" s="253"/>
      <c r="Y598" s="253"/>
      <c r="Z598" s="253"/>
      <c r="AA598" s="253"/>
    </row>
    <row r="599" spans="1:27" ht="11.25" customHeight="1" x14ac:dyDescent="0.25">
      <c r="A599" s="376"/>
      <c r="B599" s="253"/>
      <c r="C599" s="377"/>
      <c r="D599" s="377"/>
      <c r="E599" s="378"/>
      <c r="F599" s="378"/>
      <c r="G599" s="379"/>
      <c r="H599" s="253"/>
      <c r="I599" s="253"/>
      <c r="J599" s="253"/>
      <c r="K599" s="253"/>
      <c r="L599" s="253"/>
      <c r="M599" s="253"/>
      <c r="N599" s="253"/>
      <c r="O599" s="253"/>
      <c r="P599" s="253"/>
      <c r="Q599" s="253"/>
      <c r="R599" s="253"/>
      <c r="S599" s="253"/>
      <c r="T599" s="253"/>
      <c r="U599" s="253"/>
      <c r="V599" s="253"/>
      <c r="W599" s="253"/>
      <c r="X599" s="253"/>
      <c r="Y599" s="253"/>
      <c r="Z599" s="253"/>
      <c r="AA599" s="253"/>
    </row>
    <row r="600" spans="1:27" ht="11.25" customHeight="1" x14ac:dyDescent="0.25">
      <c r="A600" s="376"/>
      <c r="B600" s="253"/>
      <c r="C600" s="377"/>
      <c r="D600" s="377"/>
      <c r="E600" s="378"/>
      <c r="F600" s="378"/>
      <c r="G600" s="379"/>
      <c r="H600" s="253"/>
      <c r="I600" s="253"/>
      <c r="J600" s="253"/>
      <c r="K600" s="253"/>
      <c r="L600" s="253"/>
      <c r="M600" s="253"/>
      <c r="N600" s="253"/>
      <c r="O600" s="253"/>
      <c r="P600" s="253"/>
      <c r="Q600" s="253"/>
      <c r="R600" s="253"/>
      <c r="S600" s="253"/>
      <c r="T600" s="253"/>
      <c r="U600" s="253"/>
      <c r="V600" s="253"/>
      <c r="W600" s="253"/>
      <c r="X600" s="253"/>
      <c r="Y600" s="253"/>
      <c r="Z600" s="253"/>
      <c r="AA600" s="253"/>
    </row>
    <row r="601" spans="1:27" ht="11.25" customHeight="1" x14ac:dyDescent="0.25">
      <c r="A601" s="376"/>
      <c r="B601" s="253"/>
      <c r="C601" s="377"/>
      <c r="D601" s="377"/>
      <c r="E601" s="378"/>
      <c r="F601" s="378"/>
      <c r="G601" s="379"/>
      <c r="H601" s="253"/>
      <c r="I601" s="253"/>
      <c r="J601" s="253"/>
      <c r="K601" s="253"/>
      <c r="L601" s="253"/>
      <c r="M601" s="253"/>
      <c r="N601" s="253"/>
      <c r="O601" s="253"/>
      <c r="P601" s="253"/>
      <c r="Q601" s="253"/>
      <c r="R601" s="253"/>
      <c r="S601" s="253"/>
      <c r="T601" s="253"/>
      <c r="U601" s="253"/>
      <c r="V601" s="253"/>
      <c r="W601" s="253"/>
      <c r="X601" s="253"/>
      <c r="Y601" s="253"/>
      <c r="Z601" s="253"/>
      <c r="AA601" s="253"/>
    </row>
    <row r="602" spans="1:27" ht="11.25" customHeight="1" x14ac:dyDescent="0.25">
      <c r="A602" s="376"/>
      <c r="B602" s="253"/>
      <c r="C602" s="377"/>
      <c r="D602" s="377"/>
      <c r="E602" s="378"/>
      <c r="F602" s="378"/>
      <c r="G602" s="379"/>
      <c r="H602" s="253"/>
      <c r="I602" s="253"/>
      <c r="J602" s="253"/>
      <c r="K602" s="253"/>
      <c r="L602" s="253"/>
      <c r="M602" s="253"/>
      <c r="N602" s="253"/>
      <c r="O602" s="253"/>
      <c r="P602" s="253"/>
      <c r="Q602" s="253"/>
      <c r="R602" s="253"/>
      <c r="S602" s="253"/>
      <c r="T602" s="253"/>
      <c r="U602" s="253"/>
      <c r="V602" s="253"/>
      <c r="W602" s="253"/>
      <c r="X602" s="253"/>
      <c r="Y602" s="253"/>
      <c r="Z602" s="253"/>
      <c r="AA602" s="253"/>
    </row>
    <row r="603" spans="1:27" ht="11.25" customHeight="1" x14ac:dyDescent="0.25">
      <c r="A603" s="376"/>
      <c r="B603" s="253"/>
      <c r="C603" s="377"/>
      <c r="D603" s="377"/>
      <c r="E603" s="378"/>
      <c r="F603" s="378"/>
      <c r="G603" s="379"/>
      <c r="H603" s="253"/>
      <c r="I603" s="253"/>
      <c r="J603" s="253"/>
      <c r="K603" s="253"/>
      <c r="L603" s="253"/>
      <c r="M603" s="253"/>
      <c r="N603" s="253"/>
      <c r="O603" s="253"/>
      <c r="P603" s="253"/>
      <c r="Q603" s="253"/>
      <c r="R603" s="253"/>
      <c r="S603" s="253"/>
      <c r="T603" s="253"/>
      <c r="U603" s="253"/>
      <c r="V603" s="253"/>
      <c r="W603" s="253"/>
      <c r="X603" s="253"/>
      <c r="Y603" s="253"/>
      <c r="Z603" s="253"/>
      <c r="AA603" s="253"/>
    </row>
    <row r="604" spans="1:27" ht="11.25" customHeight="1" x14ac:dyDescent="0.25">
      <c r="A604" s="376"/>
      <c r="B604" s="253"/>
      <c r="C604" s="377"/>
      <c r="D604" s="377"/>
      <c r="E604" s="378"/>
      <c r="F604" s="378"/>
      <c r="G604" s="379"/>
      <c r="H604" s="253"/>
      <c r="I604" s="253"/>
      <c r="J604" s="253"/>
      <c r="K604" s="253"/>
      <c r="L604" s="253"/>
      <c r="M604" s="253"/>
      <c r="N604" s="253"/>
      <c r="O604" s="253"/>
      <c r="P604" s="253"/>
      <c r="Q604" s="253"/>
      <c r="R604" s="253"/>
      <c r="S604" s="253"/>
      <c r="T604" s="253"/>
      <c r="U604" s="253"/>
      <c r="V604" s="253"/>
      <c r="W604" s="253"/>
      <c r="X604" s="253"/>
      <c r="Y604" s="253"/>
      <c r="Z604" s="253"/>
      <c r="AA604" s="253"/>
    </row>
    <row r="605" spans="1:27" ht="11.25" customHeight="1" x14ac:dyDescent="0.25">
      <c r="A605" s="376"/>
      <c r="B605" s="253"/>
      <c r="C605" s="377"/>
      <c r="D605" s="377"/>
      <c r="E605" s="378"/>
      <c r="F605" s="378"/>
      <c r="G605" s="379"/>
      <c r="H605" s="253"/>
      <c r="I605" s="253"/>
      <c r="J605" s="253"/>
      <c r="K605" s="253"/>
      <c r="L605" s="253"/>
      <c r="M605" s="253"/>
      <c r="N605" s="253"/>
      <c r="O605" s="253"/>
      <c r="P605" s="253"/>
      <c r="Q605" s="253"/>
      <c r="R605" s="253"/>
      <c r="S605" s="253"/>
      <c r="T605" s="253"/>
      <c r="U605" s="253"/>
      <c r="V605" s="253"/>
      <c r="W605" s="253"/>
      <c r="X605" s="253"/>
      <c r="Y605" s="253"/>
      <c r="Z605" s="253"/>
      <c r="AA605" s="253"/>
    </row>
    <row r="606" spans="1:27" ht="11.25" customHeight="1" x14ac:dyDescent="0.25">
      <c r="A606" s="376"/>
      <c r="B606" s="253"/>
      <c r="C606" s="377"/>
      <c r="D606" s="377"/>
      <c r="E606" s="378"/>
      <c r="F606" s="378"/>
      <c r="G606" s="379"/>
      <c r="H606" s="253"/>
      <c r="I606" s="253"/>
      <c r="J606" s="253"/>
      <c r="K606" s="253"/>
      <c r="L606" s="253"/>
      <c r="M606" s="253"/>
      <c r="N606" s="253"/>
      <c r="O606" s="253"/>
      <c r="P606" s="253"/>
      <c r="Q606" s="253"/>
      <c r="R606" s="253"/>
      <c r="S606" s="253"/>
      <c r="T606" s="253"/>
      <c r="U606" s="253"/>
      <c r="V606" s="253"/>
      <c r="W606" s="253"/>
      <c r="X606" s="253"/>
      <c r="Y606" s="253"/>
      <c r="Z606" s="253"/>
      <c r="AA606" s="253"/>
    </row>
    <row r="607" spans="1:27" ht="11.25" customHeight="1" x14ac:dyDescent="0.25">
      <c r="A607" s="376"/>
      <c r="B607" s="253"/>
      <c r="C607" s="377"/>
      <c r="D607" s="377"/>
      <c r="E607" s="378"/>
      <c r="F607" s="378"/>
      <c r="G607" s="379"/>
      <c r="H607" s="253"/>
      <c r="I607" s="253"/>
      <c r="J607" s="253"/>
      <c r="K607" s="253"/>
      <c r="L607" s="253"/>
      <c r="M607" s="253"/>
      <c r="N607" s="253"/>
      <c r="O607" s="253"/>
      <c r="P607" s="253"/>
      <c r="Q607" s="253"/>
      <c r="R607" s="253"/>
      <c r="S607" s="253"/>
      <c r="T607" s="253"/>
      <c r="U607" s="253"/>
      <c r="V607" s="253"/>
      <c r="W607" s="253"/>
      <c r="X607" s="253"/>
      <c r="Y607" s="253"/>
      <c r="Z607" s="253"/>
      <c r="AA607" s="253"/>
    </row>
    <row r="608" spans="1:27" ht="11.25" customHeight="1" x14ac:dyDescent="0.25">
      <c r="A608" s="376"/>
      <c r="B608" s="253"/>
      <c r="C608" s="377"/>
      <c r="D608" s="377"/>
      <c r="E608" s="378"/>
      <c r="F608" s="378"/>
      <c r="G608" s="379"/>
      <c r="H608" s="253"/>
      <c r="I608" s="253"/>
      <c r="J608" s="253"/>
      <c r="K608" s="253"/>
      <c r="L608" s="253"/>
      <c r="M608" s="253"/>
      <c r="N608" s="253"/>
      <c r="O608" s="253"/>
      <c r="P608" s="253"/>
      <c r="Q608" s="253"/>
      <c r="R608" s="253"/>
      <c r="S608" s="253"/>
      <c r="T608" s="253"/>
      <c r="U608" s="253"/>
      <c r="V608" s="253"/>
      <c r="W608" s="253"/>
      <c r="X608" s="253"/>
      <c r="Y608" s="253"/>
      <c r="Z608" s="253"/>
      <c r="AA608" s="253"/>
    </row>
    <row r="609" spans="1:27" ht="11.25" customHeight="1" x14ac:dyDescent="0.25">
      <c r="A609" s="376"/>
      <c r="B609" s="253"/>
      <c r="C609" s="377"/>
      <c r="D609" s="377"/>
      <c r="E609" s="378"/>
      <c r="F609" s="378"/>
      <c r="G609" s="379"/>
      <c r="H609" s="253"/>
      <c r="I609" s="253"/>
      <c r="J609" s="253"/>
      <c r="K609" s="253"/>
      <c r="L609" s="253"/>
      <c r="M609" s="253"/>
      <c r="N609" s="253"/>
      <c r="O609" s="253"/>
      <c r="P609" s="253"/>
      <c r="Q609" s="253"/>
      <c r="R609" s="253"/>
      <c r="S609" s="253"/>
      <c r="T609" s="253"/>
      <c r="U609" s="253"/>
      <c r="V609" s="253"/>
      <c r="W609" s="253"/>
      <c r="X609" s="253"/>
      <c r="Y609" s="253"/>
      <c r="Z609" s="253"/>
      <c r="AA609" s="253"/>
    </row>
    <row r="610" spans="1:27" ht="11.25" customHeight="1" x14ac:dyDescent="0.25">
      <c r="A610" s="376"/>
      <c r="B610" s="253"/>
      <c r="C610" s="377"/>
      <c r="D610" s="377"/>
      <c r="E610" s="378"/>
      <c r="F610" s="378"/>
      <c r="G610" s="379"/>
      <c r="H610" s="253"/>
      <c r="I610" s="253"/>
      <c r="J610" s="253"/>
      <c r="K610" s="253"/>
      <c r="L610" s="253"/>
      <c r="M610" s="253"/>
      <c r="N610" s="253"/>
      <c r="O610" s="253"/>
      <c r="P610" s="253"/>
      <c r="Q610" s="253"/>
      <c r="R610" s="253"/>
      <c r="S610" s="253"/>
      <c r="T610" s="253"/>
      <c r="U610" s="253"/>
      <c r="V610" s="253"/>
      <c r="W610" s="253"/>
      <c r="X610" s="253"/>
      <c r="Y610" s="253"/>
      <c r="Z610" s="253"/>
      <c r="AA610" s="253"/>
    </row>
    <row r="611" spans="1:27" ht="11.25" customHeight="1" x14ac:dyDescent="0.25">
      <c r="A611" s="376"/>
      <c r="B611" s="253"/>
      <c r="C611" s="377"/>
      <c r="D611" s="377"/>
      <c r="E611" s="378"/>
      <c r="F611" s="378"/>
      <c r="G611" s="379"/>
      <c r="H611" s="253"/>
      <c r="I611" s="253"/>
      <c r="J611" s="253"/>
      <c r="K611" s="253"/>
      <c r="L611" s="253"/>
      <c r="M611" s="253"/>
      <c r="N611" s="253"/>
      <c r="O611" s="253"/>
      <c r="P611" s="253"/>
      <c r="Q611" s="253"/>
      <c r="R611" s="253"/>
      <c r="S611" s="253"/>
      <c r="T611" s="253"/>
      <c r="U611" s="253"/>
      <c r="V611" s="253"/>
      <c r="W611" s="253"/>
      <c r="X611" s="253"/>
      <c r="Y611" s="253"/>
      <c r="Z611" s="253"/>
      <c r="AA611" s="253"/>
    </row>
    <row r="612" spans="1:27" ht="11.25" customHeight="1" x14ac:dyDescent="0.25">
      <c r="A612" s="376"/>
      <c r="B612" s="253"/>
      <c r="C612" s="377"/>
      <c r="D612" s="377"/>
      <c r="E612" s="378"/>
      <c r="F612" s="378"/>
      <c r="G612" s="379"/>
      <c r="H612" s="253"/>
      <c r="I612" s="253"/>
      <c r="J612" s="253"/>
      <c r="K612" s="253"/>
      <c r="L612" s="253"/>
      <c r="M612" s="253"/>
      <c r="N612" s="253"/>
      <c r="O612" s="253"/>
      <c r="P612" s="253"/>
      <c r="Q612" s="253"/>
      <c r="R612" s="253"/>
      <c r="S612" s="253"/>
      <c r="T612" s="253"/>
      <c r="U612" s="253"/>
      <c r="V612" s="253"/>
      <c r="W612" s="253"/>
      <c r="X612" s="253"/>
      <c r="Y612" s="253"/>
      <c r="Z612" s="253"/>
      <c r="AA612" s="253"/>
    </row>
    <row r="613" spans="1:27" ht="11.25" customHeight="1" x14ac:dyDescent="0.25">
      <c r="A613" s="376"/>
      <c r="B613" s="253"/>
      <c r="C613" s="377"/>
      <c r="D613" s="377"/>
      <c r="E613" s="378"/>
      <c r="F613" s="378"/>
      <c r="G613" s="379"/>
      <c r="H613" s="253"/>
      <c r="I613" s="253"/>
      <c r="J613" s="253"/>
      <c r="K613" s="253"/>
      <c r="L613" s="253"/>
      <c r="M613" s="253"/>
      <c r="N613" s="253"/>
      <c r="O613" s="253"/>
      <c r="P613" s="253"/>
      <c r="Q613" s="253"/>
      <c r="R613" s="253"/>
      <c r="S613" s="253"/>
      <c r="T613" s="253"/>
      <c r="U613" s="253"/>
      <c r="V613" s="253"/>
      <c r="W613" s="253"/>
      <c r="X613" s="253"/>
      <c r="Y613" s="253"/>
      <c r="Z613" s="253"/>
      <c r="AA613" s="253"/>
    </row>
    <row r="614" spans="1:27" ht="11.25" customHeight="1" x14ac:dyDescent="0.25">
      <c r="A614" s="376"/>
      <c r="B614" s="253"/>
      <c r="C614" s="377"/>
      <c r="D614" s="377"/>
      <c r="E614" s="378"/>
      <c r="F614" s="378"/>
      <c r="G614" s="379"/>
      <c r="H614" s="253"/>
      <c r="I614" s="253"/>
      <c r="J614" s="253"/>
      <c r="K614" s="253"/>
      <c r="L614" s="253"/>
      <c r="M614" s="253"/>
      <c r="N614" s="253"/>
      <c r="O614" s="253"/>
      <c r="P614" s="253"/>
      <c r="Q614" s="253"/>
      <c r="R614" s="253"/>
      <c r="S614" s="253"/>
      <c r="T614" s="253"/>
      <c r="U614" s="253"/>
      <c r="V614" s="253"/>
      <c r="W614" s="253"/>
      <c r="X614" s="253"/>
      <c r="Y614" s="253"/>
      <c r="Z614" s="253"/>
      <c r="AA614" s="253"/>
    </row>
    <row r="615" spans="1:27" ht="11.25" customHeight="1" x14ac:dyDescent="0.25">
      <c r="A615" s="376"/>
      <c r="B615" s="253"/>
      <c r="C615" s="377"/>
      <c r="D615" s="377"/>
      <c r="E615" s="378"/>
      <c r="F615" s="378"/>
      <c r="G615" s="379"/>
      <c r="H615" s="253"/>
      <c r="I615" s="253"/>
      <c r="J615" s="253"/>
      <c r="K615" s="253"/>
      <c r="L615" s="253"/>
      <c r="M615" s="253"/>
      <c r="N615" s="253"/>
      <c r="O615" s="253"/>
      <c r="P615" s="253"/>
      <c r="Q615" s="253"/>
      <c r="R615" s="253"/>
      <c r="S615" s="253"/>
      <c r="T615" s="253"/>
      <c r="U615" s="253"/>
      <c r="V615" s="253"/>
      <c r="W615" s="253"/>
      <c r="X615" s="253"/>
      <c r="Y615" s="253"/>
      <c r="Z615" s="253"/>
      <c r="AA615" s="253"/>
    </row>
    <row r="616" spans="1:27" ht="11.25" customHeight="1" x14ac:dyDescent="0.25">
      <c r="A616" s="376"/>
      <c r="B616" s="253"/>
      <c r="C616" s="377"/>
      <c r="D616" s="377"/>
      <c r="E616" s="378"/>
      <c r="F616" s="378"/>
      <c r="G616" s="379"/>
      <c r="H616" s="253"/>
      <c r="I616" s="253"/>
      <c r="J616" s="253"/>
      <c r="K616" s="253"/>
      <c r="L616" s="253"/>
      <c r="M616" s="253"/>
      <c r="N616" s="253"/>
      <c r="O616" s="253"/>
      <c r="P616" s="253"/>
      <c r="Q616" s="253"/>
      <c r="R616" s="253"/>
      <c r="S616" s="253"/>
      <c r="T616" s="253"/>
      <c r="U616" s="253"/>
      <c r="V616" s="253"/>
      <c r="W616" s="253"/>
      <c r="X616" s="253"/>
      <c r="Y616" s="253"/>
      <c r="Z616" s="253"/>
      <c r="AA616" s="253"/>
    </row>
    <row r="617" spans="1:27" ht="11.25" customHeight="1" x14ac:dyDescent="0.25">
      <c r="A617" s="376"/>
      <c r="B617" s="253"/>
      <c r="C617" s="377"/>
      <c r="D617" s="377"/>
      <c r="E617" s="378"/>
      <c r="F617" s="378"/>
      <c r="G617" s="379"/>
      <c r="H617" s="253"/>
      <c r="I617" s="253"/>
      <c r="J617" s="253"/>
      <c r="K617" s="253"/>
      <c r="L617" s="253"/>
      <c r="M617" s="253"/>
      <c r="N617" s="253"/>
      <c r="O617" s="253"/>
      <c r="P617" s="253"/>
      <c r="Q617" s="253"/>
      <c r="R617" s="253"/>
      <c r="S617" s="253"/>
      <c r="T617" s="253"/>
      <c r="U617" s="253"/>
      <c r="V617" s="253"/>
      <c r="W617" s="253"/>
      <c r="X617" s="253"/>
      <c r="Y617" s="253"/>
      <c r="Z617" s="253"/>
      <c r="AA617" s="253"/>
    </row>
    <row r="618" spans="1:27" ht="11.25" customHeight="1" x14ac:dyDescent="0.25">
      <c r="A618" s="376"/>
      <c r="B618" s="253"/>
      <c r="C618" s="377"/>
      <c r="D618" s="377"/>
      <c r="E618" s="378"/>
      <c r="F618" s="378"/>
      <c r="G618" s="379"/>
      <c r="H618" s="253"/>
      <c r="I618" s="253"/>
      <c r="J618" s="253"/>
      <c r="K618" s="253"/>
      <c r="L618" s="253"/>
      <c r="M618" s="253"/>
      <c r="N618" s="253"/>
      <c r="O618" s="253"/>
      <c r="P618" s="253"/>
      <c r="Q618" s="253"/>
      <c r="R618" s="253"/>
      <c r="S618" s="253"/>
      <c r="T618" s="253"/>
      <c r="U618" s="253"/>
      <c r="V618" s="253"/>
      <c r="W618" s="253"/>
      <c r="X618" s="253"/>
      <c r="Y618" s="253"/>
      <c r="Z618" s="253"/>
      <c r="AA618" s="253"/>
    </row>
    <row r="619" spans="1:27" ht="11.25" customHeight="1" x14ac:dyDescent="0.25">
      <c r="A619" s="376"/>
      <c r="B619" s="253"/>
      <c r="C619" s="377"/>
      <c r="D619" s="377"/>
      <c r="E619" s="378"/>
      <c r="F619" s="378"/>
      <c r="G619" s="379"/>
      <c r="H619" s="253"/>
      <c r="I619" s="253"/>
      <c r="J619" s="253"/>
      <c r="K619" s="253"/>
      <c r="L619" s="253"/>
      <c r="M619" s="253"/>
      <c r="N619" s="253"/>
      <c r="O619" s="253"/>
      <c r="P619" s="253"/>
      <c r="Q619" s="253"/>
      <c r="R619" s="253"/>
      <c r="S619" s="253"/>
      <c r="T619" s="253"/>
      <c r="U619" s="253"/>
      <c r="V619" s="253"/>
      <c r="W619" s="253"/>
      <c r="X619" s="253"/>
      <c r="Y619" s="253"/>
      <c r="Z619" s="253"/>
      <c r="AA619" s="253"/>
    </row>
    <row r="620" spans="1:27" ht="11.25" customHeight="1" x14ac:dyDescent="0.25">
      <c r="A620" s="376"/>
      <c r="B620" s="253"/>
      <c r="C620" s="377"/>
      <c r="D620" s="377"/>
      <c r="E620" s="378"/>
      <c r="F620" s="378"/>
      <c r="G620" s="379"/>
      <c r="H620" s="253"/>
      <c r="I620" s="253"/>
      <c r="J620" s="253"/>
      <c r="K620" s="253"/>
      <c r="L620" s="253"/>
      <c r="M620" s="253"/>
      <c r="N620" s="253"/>
      <c r="O620" s="253"/>
      <c r="P620" s="253"/>
      <c r="Q620" s="253"/>
      <c r="R620" s="253"/>
      <c r="S620" s="253"/>
      <c r="T620" s="253"/>
      <c r="U620" s="253"/>
      <c r="V620" s="253"/>
      <c r="W620" s="253"/>
      <c r="X620" s="253"/>
      <c r="Y620" s="253"/>
      <c r="Z620" s="253"/>
      <c r="AA620" s="253"/>
    </row>
    <row r="621" spans="1:27" ht="11.25" customHeight="1" x14ac:dyDescent="0.25">
      <c r="A621" s="376"/>
      <c r="B621" s="253"/>
      <c r="C621" s="377"/>
      <c r="D621" s="377"/>
      <c r="E621" s="378"/>
      <c r="F621" s="378"/>
      <c r="G621" s="379"/>
      <c r="H621" s="253"/>
      <c r="I621" s="253"/>
      <c r="J621" s="253"/>
      <c r="K621" s="253"/>
      <c r="L621" s="253"/>
      <c r="M621" s="253"/>
      <c r="N621" s="253"/>
      <c r="O621" s="253"/>
      <c r="P621" s="253"/>
      <c r="Q621" s="253"/>
      <c r="R621" s="253"/>
      <c r="S621" s="253"/>
      <c r="T621" s="253"/>
      <c r="U621" s="253"/>
      <c r="V621" s="253"/>
      <c r="W621" s="253"/>
      <c r="X621" s="253"/>
      <c r="Y621" s="253"/>
      <c r="Z621" s="253"/>
      <c r="AA621" s="253"/>
    </row>
    <row r="622" spans="1:27" ht="11.25" customHeight="1" x14ac:dyDescent="0.25">
      <c r="A622" s="376"/>
      <c r="B622" s="253"/>
      <c r="C622" s="377"/>
      <c r="D622" s="377"/>
      <c r="E622" s="378"/>
      <c r="F622" s="378"/>
      <c r="G622" s="379"/>
      <c r="H622" s="253"/>
      <c r="I622" s="253"/>
      <c r="J622" s="253"/>
      <c r="K622" s="253"/>
      <c r="L622" s="253"/>
      <c r="M622" s="253"/>
      <c r="N622" s="253"/>
      <c r="O622" s="253"/>
      <c r="P622" s="253"/>
      <c r="Q622" s="253"/>
      <c r="R622" s="253"/>
      <c r="S622" s="253"/>
      <c r="T622" s="253"/>
      <c r="U622" s="253"/>
      <c r="V622" s="253"/>
      <c r="W622" s="253"/>
      <c r="X622" s="253"/>
      <c r="Y622" s="253"/>
      <c r="Z622" s="253"/>
      <c r="AA622" s="253"/>
    </row>
    <row r="623" spans="1:27" ht="11.25" customHeight="1" x14ac:dyDescent="0.25">
      <c r="A623" s="376"/>
      <c r="B623" s="253"/>
      <c r="C623" s="377"/>
      <c r="D623" s="377"/>
      <c r="E623" s="378"/>
      <c r="F623" s="378"/>
      <c r="G623" s="379"/>
      <c r="H623" s="253"/>
      <c r="I623" s="253"/>
      <c r="J623" s="253"/>
      <c r="K623" s="253"/>
      <c r="L623" s="253"/>
      <c r="M623" s="253"/>
      <c r="N623" s="253"/>
      <c r="O623" s="253"/>
      <c r="P623" s="253"/>
      <c r="Q623" s="253"/>
      <c r="R623" s="253"/>
      <c r="S623" s="253"/>
      <c r="T623" s="253"/>
      <c r="U623" s="253"/>
      <c r="V623" s="253"/>
      <c r="W623" s="253"/>
      <c r="X623" s="253"/>
      <c r="Y623" s="253"/>
      <c r="Z623" s="253"/>
      <c r="AA623" s="253"/>
    </row>
    <row r="624" spans="1:27" ht="11.25" customHeight="1" x14ac:dyDescent="0.25">
      <c r="A624" s="376"/>
      <c r="B624" s="253"/>
      <c r="C624" s="377"/>
      <c r="D624" s="377"/>
      <c r="E624" s="378"/>
      <c r="F624" s="378"/>
      <c r="G624" s="379"/>
      <c r="H624" s="253"/>
      <c r="I624" s="253"/>
      <c r="J624" s="253"/>
      <c r="K624" s="253"/>
      <c r="L624" s="253"/>
      <c r="M624" s="253"/>
      <c r="N624" s="253"/>
      <c r="O624" s="253"/>
      <c r="P624" s="253"/>
      <c r="Q624" s="253"/>
      <c r="R624" s="253"/>
      <c r="S624" s="253"/>
      <c r="T624" s="253"/>
      <c r="U624" s="253"/>
      <c r="V624" s="253"/>
      <c r="W624" s="253"/>
      <c r="X624" s="253"/>
      <c r="Y624" s="253"/>
      <c r="Z624" s="253"/>
      <c r="AA624" s="253"/>
    </row>
    <row r="625" spans="1:27" ht="11.25" customHeight="1" x14ac:dyDescent="0.25">
      <c r="A625" s="376"/>
      <c r="B625" s="253"/>
      <c r="C625" s="377"/>
      <c r="D625" s="377"/>
      <c r="E625" s="378"/>
      <c r="F625" s="378"/>
      <c r="G625" s="379"/>
      <c r="H625" s="253"/>
      <c r="I625" s="253"/>
      <c r="J625" s="253"/>
      <c r="K625" s="253"/>
      <c r="L625" s="253"/>
      <c r="M625" s="253"/>
      <c r="N625" s="253"/>
      <c r="O625" s="253"/>
      <c r="P625" s="253"/>
      <c r="Q625" s="253"/>
      <c r="R625" s="253"/>
      <c r="S625" s="253"/>
      <c r="T625" s="253"/>
      <c r="U625" s="253"/>
      <c r="V625" s="253"/>
      <c r="W625" s="253"/>
      <c r="X625" s="253"/>
      <c r="Y625" s="253"/>
      <c r="Z625" s="253"/>
      <c r="AA625" s="253"/>
    </row>
    <row r="626" spans="1:27" ht="11.25" customHeight="1" x14ac:dyDescent="0.25">
      <c r="A626" s="376"/>
      <c r="B626" s="253"/>
      <c r="C626" s="377"/>
      <c r="D626" s="377"/>
      <c r="E626" s="378"/>
      <c r="F626" s="378"/>
      <c r="G626" s="379"/>
      <c r="H626" s="253"/>
      <c r="I626" s="253"/>
      <c r="J626" s="253"/>
      <c r="K626" s="253"/>
      <c r="L626" s="253"/>
      <c r="M626" s="253"/>
      <c r="N626" s="253"/>
      <c r="O626" s="253"/>
      <c r="P626" s="253"/>
      <c r="Q626" s="253"/>
      <c r="R626" s="253"/>
      <c r="S626" s="253"/>
      <c r="T626" s="253"/>
      <c r="U626" s="253"/>
      <c r="V626" s="253"/>
      <c r="W626" s="253"/>
      <c r="X626" s="253"/>
      <c r="Y626" s="253"/>
      <c r="Z626" s="253"/>
      <c r="AA626" s="253"/>
    </row>
    <row r="627" spans="1:27" ht="11.25" customHeight="1" x14ac:dyDescent="0.25">
      <c r="A627" s="376"/>
      <c r="B627" s="253"/>
      <c r="C627" s="377"/>
      <c r="D627" s="377"/>
      <c r="E627" s="378"/>
      <c r="F627" s="378"/>
      <c r="G627" s="379"/>
      <c r="H627" s="253"/>
      <c r="I627" s="253"/>
      <c r="J627" s="253"/>
      <c r="K627" s="253"/>
      <c r="L627" s="253"/>
      <c r="M627" s="253"/>
      <c r="N627" s="253"/>
      <c r="O627" s="253"/>
      <c r="P627" s="253"/>
      <c r="Q627" s="253"/>
      <c r="R627" s="253"/>
      <c r="S627" s="253"/>
      <c r="T627" s="253"/>
      <c r="U627" s="253"/>
      <c r="V627" s="253"/>
      <c r="W627" s="253"/>
      <c r="X627" s="253"/>
      <c r="Y627" s="253"/>
      <c r="Z627" s="253"/>
      <c r="AA627" s="253"/>
    </row>
    <row r="628" spans="1:27" ht="11.25" customHeight="1" x14ac:dyDescent="0.25">
      <c r="A628" s="376"/>
      <c r="B628" s="253"/>
      <c r="C628" s="377"/>
      <c r="D628" s="377"/>
      <c r="E628" s="378"/>
      <c r="F628" s="378"/>
      <c r="G628" s="379"/>
      <c r="H628" s="253"/>
      <c r="I628" s="253"/>
      <c r="J628" s="253"/>
      <c r="K628" s="253"/>
      <c r="L628" s="253"/>
      <c r="M628" s="253"/>
      <c r="N628" s="253"/>
      <c r="O628" s="253"/>
      <c r="P628" s="253"/>
      <c r="Q628" s="253"/>
      <c r="R628" s="253"/>
      <c r="S628" s="253"/>
      <c r="T628" s="253"/>
      <c r="U628" s="253"/>
      <c r="V628" s="253"/>
      <c r="W628" s="253"/>
      <c r="X628" s="253"/>
      <c r="Y628" s="253"/>
      <c r="Z628" s="253"/>
      <c r="AA628" s="253"/>
    </row>
    <row r="629" spans="1:27" ht="11.25" customHeight="1" x14ac:dyDescent="0.25">
      <c r="A629" s="376"/>
      <c r="B629" s="253"/>
      <c r="C629" s="377"/>
      <c r="D629" s="377"/>
      <c r="E629" s="378"/>
      <c r="F629" s="378"/>
      <c r="G629" s="379"/>
      <c r="H629" s="253"/>
      <c r="I629" s="253"/>
      <c r="J629" s="253"/>
      <c r="K629" s="253"/>
      <c r="L629" s="253"/>
      <c r="M629" s="253"/>
      <c r="N629" s="253"/>
      <c r="O629" s="253"/>
      <c r="P629" s="253"/>
      <c r="Q629" s="253"/>
      <c r="R629" s="253"/>
      <c r="S629" s="253"/>
      <c r="T629" s="253"/>
      <c r="U629" s="253"/>
      <c r="V629" s="253"/>
      <c r="W629" s="253"/>
      <c r="X629" s="253"/>
      <c r="Y629" s="253"/>
      <c r="Z629" s="253"/>
      <c r="AA629" s="253"/>
    </row>
    <row r="630" spans="1:27" ht="11.25" customHeight="1" x14ac:dyDescent="0.25">
      <c r="A630" s="376"/>
      <c r="B630" s="253"/>
      <c r="C630" s="377"/>
      <c r="D630" s="377"/>
      <c r="E630" s="378"/>
      <c r="F630" s="378"/>
      <c r="G630" s="379"/>
      <c r="H630" s="253"/>
      <c r="I630" s="253"/>
      <c r="J630" s="253"/>
      <c r="K630" s="253"/>
      <c r="L630" s="253"/>
      <c r="M630" s="253"/>
      <c r="N630" s="253"/>
      <c r="O630" s="253"/>
      <c r="P630" s="253"/>
      <c r="Q630" s="253"/>
      <c r="R630" s="253"/>
      <c r="S630" s="253"/>
      <c r="T630" s="253"/>
      <c r="U630" s="253"/>
      <c r="V630" s="253"/>
      <c r="W630" s="253"/>
      <c r="X630" s="253"/>
      <c r="Y630" s="253"/>
      <c r="Z630" s="253"/>
      <c r="AA630" s="253"/>
    </row>
    <row r="631" spans="1:27" ht="11.25" customHeight="1" x14ac:dyDescent="0.25">
      <c r="A631" s="376"/>
      <c r="B631" s="253"/>
      <c r="C631" s="377"/>
      <c r="D631" s="377"/>
      <c r="E631" s="378"/>
      <c r="F631" s="378"/>
      <c r="G631" s="379"/>
      <c r="H631" s="253"/>
      <c r="I631" s="253"/>
      <c r="J631" s="253"/>
      <c r="K631" s="253"/>
      <c r="L631" s="253"/>
      <c r="M631" s="253"/>
      <c r="N631" s="253"/>
      <c r="O631" s="253"/>
      <c r="P631" s="253"/>
      <c r="Q631" s="253"/>
      <c r="R631" s="253"/>
      <c r="S631" s="253"/>
      <c r="T631" s="253"/>
      <c r="U631" s="253"/>
      <c r="V631" s="253"/>
      <c r="W631" s="253"/>
      <c r="X631" s="253"/>
      <c r="Y631" s="253"/>
      <c r="Z631" s="253"/>
      <c r="AA631" s="253"/>
    </row>
    <row r="632" spans="1:27" ht="11.25" customHeight="1" x14ac:dyDescent="0.25">
      <c r="A632" s="376"/>
      <c r="B632" s="253"/>
      <c r="C632" s="377"/>
      <c r="D632" s="377"/>
      <c r="E632" s="378"/>
      <c r="F632" s="378"/>
      <c r="G632" s="379"/>
      <c r="H632" s="253"/>
      <c r="I632" s="253"/>
      <c r="J632" s="253"/>
      <c r="K632" s="253"/>
      <c r="L632" s="253"/>
      <c r="M632" s="253"/>
      <c r="N632" s="253"/>
      <c r="O632" s="253"/>
      <c r="P632" s="253"/>
      <c r="Q632" s="253"/>
      <c r="R632" s="253"/>
      <c r="S632" s="253"/>
      <c r="T632" s="253"/>
      <c r="U632" s="253"/>
      <c r="V632" s="253"/>
      <c r="W632" s="253"/>
      <c r="X632" s="253"/>
      <c r="Y632" s="253"/>
      <c r="Z632" s="253"/>
      <c r="AA632" s="253"/>
    </row>
    <row r="633" spans="1:27" ht="11.25" customHeight="1" x14ac:dyDescent="0.25">
      <c r="A633" s="376"/>
      <c r="B633" s="253"/>
      <c r="C633" s="377"/>
      <c r="D633" s="377"/>
      <c r="E633" s="378"/>
      <c r="F633" s="378"/>
      <c r="G633" s="379"/>
      <c r="H633" s="253"/>
      <c r="I633" s="253"/>
      <c r="J633" s="253"/>
      <c r="K633" s="253"/>
      <c r="L633" s="253"/>
      <c r="M633" s="253"/>
      <c r="N633" s="253"/>
      <c r="O633" s="253"/>
      <c r="P633" s="253"/>
      <c r="Q633" s="253"/>
      <c r="R633" s="253"/>
      <c r="S633" s="253"/>
      <c r="T633" s="253"/>
      <c r="U633" s="253"/>
      <c r="V633" s="253"/>
      <c r="W633" s="253"/>
      <c r="X633" s="253"/>
      <c r="Y633" s="253"/>
      <c r="Z633" s="253"/>
      <c r="AA633" s="253"/>
    </row>
    <row r="634" spans="1:27" ht="11.25" customHeight="1" x14ac:dyDescent="0.25">
      <c r="A634" s="376"/>
      <c r="B634" s="253"/>
      <c r="C634" s="377"/>
      <c r="D634" s="377"/>
      <c r="E634" s="378"/>
      <c r="F634" s="378"/>
      <c r="G634" s="379"/>
      <c r="H634" s="253"/>
      <c r="I634" s="253"/>
      <c r="J634" s="253"/>
      <c r="K634" s="253"/>
      <c r="L634" s="253"/>
      <c r="M634" s="253"/>
      <c r="N634" s="253"/>
      <c r="O634" s="253"/>
      <c r="P634" s="253"/>
      <c r="Q634" s="253"/>
      <c r="R634" s="253"/>
      <c r="S634" s="253"/>
      <c r="T634" s="253"/>
      <c r="U634" s="253"/>
      <c r="V634" s="253"/>
      <c r="W634" s="253"/>
      <c r="X634" s="253"/>
      <c r="Y634" s="253"/>
      <c r="Z634" s="253"/>
      <c r="AA634" s="253"/>
    </row>
    <row r="635" spans="1:27" ht="11.25" customHeight="1" x14ac:dyDescent="0.25">
      <c r="A635" s="376"/>
      <c r="B635" s="253"/>
      <c r="C635" s="377"/>
      <c r="D635" s="377"/>
      <c r="E635" s="378"/>
      <c r="F635" s="378"/>
      <c r="G635" s="379"/>
      <c r="H635" s="253"/>
      <c r="I635" s="253"/>
      <c r="J635" s="253"/>
      <c r="K635" s="253"/>
      <c r="L635" s="253"/>
      <c r="M635" s="253"/>
      <c r="N635" s="253"/>
      <c r="O635" s="253"/>
      <c r="P635" s="253"/>
      <c r="Q635" s="253"/>
      <c r="R635" s="253"/>
      <c r="S635" s="253"/>
      <c r="T635" s="253"/>
      <c r="U635" s="253"/>
      <c r="V635" s="253"/>
      <c r="W635" s="253"/>
      <c r="X635" s="253"/>
      <c r="Y635" s="253"/>
      <c r="Z635" s="253"/>
      <c r="AA635" s="253"/>
    </row>
    <row r="636" spans="1:27" ht="11.25" customHeight="1" x14ac:dyDescent="0.25">
      <c r="A636" s="376"/>
      <c r="B636" s="253"/>
      <c r="C636" s="377"/>
      <c r="D636" s="377"/>
      <c r="E636" s="378"/>
      <c r="F636" s="378"/>
      <c r="G636" s="379"/>
      <c r="H636" s="253"/>
      <c r="I636" s="253"/>
      <c r="J636" s="253"/>
      <c r="K636" s="253"/>
      <c r="L636" s="253"/>
      <c r="M636" s="253"/>
      <c r="N636" s="253"/>
      <c r="O636" s="253"/>
      <c r="P636" s="253"/>
      <c r="Q636" s="253"/>
      <c r="R636" s="253"/>
      <c r="S636" s="253"/>
      <c r="T636" s="253"/>
      <c r="U636" s="253"/>
      <c r="V636" s="253"/>
      <c r="W636" s="253"/>
      <c r="X636" s="253"/>
      <c r="Y636" s="253"/>
      <c r="Z636" s="253"/>
      <c r="AA636" s="253"/>
    </row>
    <row r="637" spans="1:27" ht="11.25" customHeight="1" x14ac:dyDescent="0.25">
      <c r="A637" s="376"/>
      <c r="B637" s="253"/>
      <c r="C637" s="377"/>
      <c r="D637" s="377"/>
      <c r="E637" s="378"/>
      <c r="F637" s="378"/>
      <c r="G637" s="379"/>
      <c r="H637" s="253"/>
      <c r="I637" s="253"/>
      <c r="J637" s="253"/>
      <c r="K637" s="253"/>
      <c r="L637" s="253"/>
      <c r="M637" s="253"/>
      <c r="N637" s="253"/>
      <c r="O637" s="253"/>
      <c r="P637" s="253"/>
      <c r="Q637" s="253"/>
      <c r="R637" s="253"/>
      <c r="S637" s="253"/>
      <c r="T637" s="253"/>
      <c r="U637" s="253"/>
      <c r="V637" s="253"/>
      <c r="W637" s="253"/>
      <c r="X637" s="253"/>
      <c r="Y637" s="253"/>
      <c r="Z637" s="253"/>
      <c r="AA637" s="253"/>
    </row>
    <row r="638" spans="1:27" ht="11.25" customHeight="1" x14ac:dyDescent="0.25">
      <c r="A638" s="376"/>
      <c r="B638" s="253"/>
      <c r="C638" s="377"/>
      <c r="D638" s="377"/>
      <c r="E638" s="378"/>
      <c r="F638" s="378"/>
      <c r="G638" s="379"/>
      <c r="H638" s="253"/>
      <c r="I638" s="253"/>
      <c r="J638" s="253"/>
      <c r="K638" s="253"/>
      <c r="L638" s="253"/>
      <c r="M638" s="253"/>
      <c r="N638" s="253"/>
      <c r="O638" s="253"/>
      <c r="P638" s="253"/>
      <c r="Q638" s="253"/>
      <c r="R638" s="253"/>
      <c r="S638" s="253"/>
      <c r="T638" s="253"/>
      <c r="U638" s="253"/>
      <c r="V638" s="253"/>
      <c r="W638" s="253"/>
      <c r="X638" s="253"/>
      <c r="Y638" s="253"/>
      <c r="Z638" s="253"/>
      <c r="AA638" s="253"/>
    </row>
    <row r="639" spans="1:27" ht="11.25" customHeight="1" x14ac:dyDescent="0.25">
      <c r="A639" s="376"/>
      <c r="B639" s="253"/>
      <c r="C639" s="377"/>
      <c r="D639" s="377"/>
      <c r="E639" s="378"/>
      <c r="F639" s="378"/>
      <c r="G639" s="379"/>
      <c r="H639" s="253"/>
      <c r="I639" s="253"/>
      <c r="J639" s="253"/>
      <c r="K639" s="253"/>
      <c r="L639" s="253"/>
      <c r="M639" s="253"/>
      <c r="N639" s="253"/>
      <c r="O639" s="253"/>
      <c r="P639" s="253"/>
      <c r="Q639" s="253"/>
      <c r="R639" s="253"/>
      <c r="S639" s="253"/>
      <c r="T639" s="253"/>
      <c r="U639" s="253"/>
      <c r="V639" s="253"/>
      <c r="W639" s="253"/>
      <c r="X639" s="253"/>
      <c r="Y639" s="253"/>
      <c r="Z639" s="253"/>
      <c r="AA639" s="253"/>
    </row>
    <row r="640" spans="1:27" ht="11.25" customHeight="1" x14ac:dyDescent="0.25">
      <c r="A640" s="376"/>
      <c r="B640" s="253"/>
      <c r="C640" s="377"/>
      <c r="D640" s="377"/>
      <c r="E640" s="378"/>
      <c r="F640" s="378"/>
      <c r="G640" s="379"/>
      <c r="H640" s="253"/>
      <c r="I640" s="253"/>
      <c r="J640" s="253"/>
      <c r="K640" s="253"/>
      <c r="L640" s="253"/>
      <c r="M640" s="253"/>
      <c r="N640" s="253"/>
      <c r="O640" s="253"/>
      <c r="P640" s="253"/>
      <c r="Q640" s="253"/>
      <c r="R640" s="253"/>
      <c r="S640" s="253"/>
      <c r="T640" s="253"/>
      <c r="U640" s="253"/>
      <c r="V640" s="253"/>
      <c r="W640" s="253"/>
      <c r="X640" s="253"/>
      <c r="Y640" s="253"/>
      <c r="Z640" s="253"/>
      <c r="AA640" s="253"/>
    </row>
    <row r="641" spans="1:27" ht="11.25" customHeight="1" x14ac:dyDescent="0.25">
      <c r="A641" s="376"/>
      <c r="B641" s="253"/>
      <c r="C641" s="377"/>
      <c r="D641" s="377"/>
      <c r="E641" s="378"/>
      <c r="F641" s="378"/>
      <c r="G641" s="379"/>
      <c r="H641" s="253"/>
      <c r="I641" s="253"/>
      <c r="J641" s="253"/>
      <c r="K641" s="253"/>
      <c r="L641" s="253"/>
      <c r="M641" s="253"/>
      <c r="N641" s="253"/>
      <c r="O641" s="253"/>
      <c r="P641" s="253"/>
      <c r="Q641" s="253"/>
      <c r="R641" s="253"/>
      <c r="S641" s="253"/>
      <c r="T641" s="253"/>
      <c r="U641" s="253"/>
      <c r="V641" s="253"/>
      <c r="W641" s="253"/>
      <c r="X641" s="253"/>
      <c r="Y641" s="253"/>
      <c r="Z641" s="253"/>
      <c r="AA641" s="253"/>
    </row>
    <row r="642" spans="1:27" ht="11.25" customHeight="1" x14ac:dyDescent="0.25">
      <c r="A642" s="376"/>
      <c r="B642" s="253"/>
      <c r="C642" s="377"/>
      <c r="D642" s="377"/>
      <c r="E642" s="378"/>
      <c r="F642" s="378"/>
      <c r="G642" s="379"/>
      <c r="H642" s="253"/>
      <c r="I642" s="253"/>
      <c r="J642" s="253"/>
      <c r="K642" s="253"/>
      <c r="L642" s="253"/>
      <c r="M642" s="253"/>
      <c r="N642" s="253"/>
      <c r="O642" s="253"/>
      <c r="P642" s="253"/>
      <c r="Q642" s="253"/>
      <c r="R642" s="253"/>
      <c r="S642" s="253"/>
      <c r="T642" s="253"/>
      <c r="U642" s="253"/>
      <c r="V642" s="253"/>
      <c r="W642" s="253"/>
      <c r="X642" s="253"/>
      <c r="Y642" s="253"/>
      <c r="Z642" s="253"/>
      <c r="AA642" s="253"/>
    </row>
    <row r="643" spans="1:27" ht="11.25" customHeight="1" x14ac:dyDescent="0.25">
      <c r="A643" s="376"/>
      <c r="B643" s="253"/>
      <c r="C643" s="377"/>
      <c r="D643" s="377"/>
      <c r="E643" s="378"/>
      <c r="F643" s="378"/>
      <c r="G643" s="379"/>
      <c r="H643" s="253"/>
      <c r="I643" s="253"/>
      <c r="J643" s="253"/>
      <c r="K643" s="253"/>
      <c r="L643" s="253"/>
      <c r="M643" s="253"/>
      <c r="N643" s="253"/>
      <c r="O643" s="253"/>
      <c r="P643" s="253"/>
      <c r="Q643" s="253"/>
      <c r="R643" s="253"/>
      <c r="S643" s="253"/>
      <c r="T643" s="253"/>
      <c r="U643" s="253"/>
      <c r="V643" s="253"/>
      <c r="W643" s="253"/>
      <c r="X643" s="253"/>
      <c r="Y643" s="253"/>
      <c r="Z643" s="253"/>
      <c r="AA643" s="253"/>
    </row>
    <row r="644" spans="1:27" ht="11.25" customHeight="1" x14ac:dyDescent="0.25">
      <c r="A644" s="376"/>
      <c r="B644" s="253"/>
      <c r="C644" s="377"/>
      <c r="D644" s="377"/>
      <c r="E644" s="378"/>
      <c r="F644" s="378"/>
      <c r="G644" s="379"/>
      <c r="H644" s="253"/>
      <c r="I644" s="253"/>
      <c r="J644" s="253"/>
      <c r="K644" s="253"/>
      <c r="L644" s="253"/>
      <c r="M644" s="253"/>
      <c r="N644" s="253"/>
      <c r="O644" s="253"/>
      <c r="P644" s="253"/>
      <c r="Q644" s="253"/>
      <c r="R644" s="253"/>
      <c r="S644" s="253"/>
      <c r="T644" s="253"/>
      <c r="U644" s="253"/>
      <c r="V644" s="253"/>
      <c r="W644" s="253"/>
      <c r="X644" s="253"/>
      <c r="Y644" s="253"/>
      <c r="Z644" s="253"/>
      <c r="AA644" s="253"/>
    </row>
    <row r="645" spans="1:27" ht="11.25" customHeight="1" x14ac:dyDescent="0.25">
      <c r="A645" s="376"/>
      <c r="B645" s="253"/>
      <c r="C645" s="377"/>
      <c r="D645" s="377"/>
      <c r="E645" s="378"/>
      <c r="F645" s="378"/>
      <c r="G645" s="379"/>
      <c r="H645" s="253"/>
      <c r="I645" s="253"/>
      <c r="J645" s="253"/>
      <c r="K645" s="253"/>
      <c r="L645" s="253"/>
      <c r="M645" s="253"/>
      <c r="N645" s="253"/>
      <c r="O645" s="253"/>
      <c r="P645" s="253"/>
      <c r="Q645" s="253"/>
      <c r="R645" s="253"/>
      <c r="S645" s="253"/>
      <c r="T645" s="253"/>
      <c r="U645" s="253"/>
      <c r="V645" s="253"/>
      <c r="W645" s="253"/>
      <c r="X645" s="253"/>
      <c r="Y645" s="253"/>
      <c r="Z645" s="253"/>
      <c r="AA645" s="253"/>
    </row>
    <row r="646" spans="1:27" ht="11.25" customHeight="1" x14ac:dyDescent="0.25">
      <c r="A646" s="376"/>
      <c r="B646" s="253"/>
      <c r="C646" s="377"/>
      <c r="D646" s="377"/>
      <c r="E646" s="378"/>
      <c r="F646" s="378"/>
      <c r="G646" s="379"/>
      <c r="H646" s="253"/>
      <c r="I646" s="253"/>
      <c r="J646" s="253"/>
      <c r="K646" s="253"/>
      <c r="L646" s="253"/>
      <c r="M646" s="253"/>
      <c r="N646" s="253"/>
      <c r="O646" s="253"/>
      <c r="P646" s="253"/>
      <c r="Q646" s="253"/>
      <c r="R646" s="253"/>
      <c r="S646" s="253"/>
      <c r="T646" s="253"/>
      <c r="U646" s="253"/>
      <c r="V646" s="253"/>
      <c r="W646" s="253"/>
      <c r="X646" s="253"/>
      <c r="Y646" s="253"/>
      <c r="Z646" s="253"/>
      <c r="AA646" s="253"/>
    </row>
    <row r="647" spans="1:27" ht="11.25" customHeight="1" x14ac:dyDescent="0.25">
      <c r="A647" s="376"/>
      <c r="B647" s="253"/>
      <c r="C647" s="377"/>
      <c r="D647" s="377"/>
      <c r="E647" s="378"/>
      <c r="F647" s="378"/>
      <c r="G647" s="379"/>
      <c r="H647" s="253"/>
      <c r="I647" s="253"/>
      <c r="J647" s="253"/>
      <c r="K647" s="253"/>
      <c r="L647" s="253"/>
      <c r="M647" s="253"/>
      <c r="N647" s="253"/>
      <c r="O647" s="253"/>
      <c r="P647" s="253"/>
      <c r="Q647" s="253"/>
      <c r="R647" s="253"/>
      <c r="S647" s="253"/>
      <c r="T647" s="253"/>
      <c r="U647" s="253"/>
      <c r="V647" s="253"/>
      <c r="W647" s="253"/>
      <c r="X647" s="253"/>
      <c r="Y647" s="253"/>
      <c r="Z647" s="253"/>
      <c r="AA647" s="253"/>
    </row>
    <row r="648" spans="1:27" ht="11.25" customHeight="1" x14ac:dyDescent="0.25">
      <c r="A648" s="376"/>
      <c r="B648" s="253"/>
      <c r="C648" s="377"/>
      <c r="D648" s="377"/>
      <c r="E648" s="378"/>
      <c r="F648" s="378"/>
      <c r="G648" s="379"/>
      <c r="H648" s="253"/>
      <c r="I648" s="253"/>
      <c r="J648" s="253"/>
      <c r="K648" s="253"/>
      <c r="L648" s="253"/>
      <c r="M648" s="253"/>
      <c r="N648" s="253"/>
      <c r="O648" s="253"/>
      <c r="P648" s="253"/>
      <c r="Q648" s="253"/>
      <c r="R648" s="253"/>
      <c r="S648" s="253"/>
      <c r="T648" s="253"/>
      <c r="U648" s="253"/>
      <c r="V648" s="253"/>
      <c r="W648" s="253"/>
      <c r="X648" s="253"/>
      <c r="Y648" s="253"/>
      <c r="Z648" s="253"/>
      <c r="AA648" s="253"/>
    </row>
    <row r="649" spans="1:27" ht="11.25" customHeight="1" x14ac:dyDescent="0.25">
      <c r="A649" s="376"/>
      <c r="B649" s="253"/>
      <c r="C649" s="377"/>
      <c r="D649" s="377"/>
      <c r="E649" s="378"/>
      <c r="F649" s="378"/>
      <c r="G649" s="379"/>
      <c r="H649" s="253"/>
      <c r="I649" s="253"/>
      <c r="J649" s="253"/>
      <c r="K649" s="253"/>
      <c r="L649" s="253"/>
      <c r="M649" s="253"/>
      <c r="N649" s="253"/>
      <c r="O649" s="253"/>
      <c r="P649" s="253"/>
      <c r="Q649" s="253"/>
      <c r="R649" s="253"/>
      <c r="S649" s="253"/>
      <c r="T649" s="253"/>
      <c r="U649" s="253"/>
      <c r="V649" s="253"/>
      <c r="W649" s="253"/>
      <c r="X649" s="253"/>
      <c r="Y649" s="253"/>
      <c r="Z649" s="253"/>
      <c r="AA649" s="253"/>
    </row>
    <row r="650" spans="1:27" ht="11.25" customHeight="1" x14ac:dyDescent="0.25">
      <c r="A650" s="376"/>
      <c r="B650" s="253"/>
      <c r="C650" s="377"/>
      <c r="D650" s="377"/>
      <c r="E650" s="378"/>
      <c r="F650" s="378"/>
      <c r="G650" s="379"/>
      <c r="H650" s="253"/>
      <c r="I650" s="253"/>
      <c r="J650" s="253"/>
      <c r="K650" s="253"/>
      <c r="L650" s="253"/>
      <c r="M650" s="253"/>
      <c r="N650" s="253"/>
      <c r="O650" s="253"/>
      <c r="P650" s="253"/>
      <c r="Q650" s="253"/>
      <c r="R650" s="253"/>
      <c r="S650" s="253"/>
      <c r="T650" s="253"/>
      <c r="U650" s="253"/>
      <c r="V650" s="253"/>
      <c r="W650" s="253"/>
      <c r="X650" s="253"/>
      <c r="Y650" s="253"/>
      <c r="Z650" s="253"/>
      <c r="AA650" s="253"/>
    </row>
    <row r="651" spans="1:27" ht="11.25" customHeight="1" x14ac:dyDescent="0.25">
      <c r="A651" s="376"/>
      <c r="B651" s="253"/>
      <c r="C651" s="377"/>
      <c r="D651" s="377"/>
      <c r="E651" s="378"/>
      <c r="F651" s="378"/>
      <c r="G651" s="379"/>
      <c r="H651" s="253"/>
      <c r="I651" s="253"/>
      <c r="J651" s="253"/>
      <c r="K651" s="253"/>
      <c r="L651" s="253"/>
      <c r="M651" s="253"/>
      <c r="N651" s="253"/>
      <c r="O651" s="253"/>
      <c r="P651" s="253"/>
      <c r="Q651" s="253"/>
      <c r="R651" s="253"/>
      <c r="S651" s="253"/>
      <c r="T651" s="253"/>
      <c r="U651" s="253"/>
      <c r="V651" s="253"/>
      <c r="W651" s="253"/>
      <c r="X651" s="253"/>
      <c r="Y651" s="253"/>
      <c r="Z651" s="253"/>
      <c r="AA651" s="253"/>
    </row>
    <row r="652" spans="1:27" ht="11.25" customHeight="1" x14ac:dyDescent="0.25">
      <c r="A652" s="376"/>
      <c r="B652" s="253"/>
      <c r="C652" s="377"/>
      <c r="D652" s="377"/>
      <c r="E652" s="378"/>
      <c r="F652" s="378"/>
      <c r="G652" s="379"/>
      <c r="H652" s="253"/>
      <c r="I652" s="253"/>
      <c r="J652" s="253"/>
      <c r="K652" s="253"/>
      <c r="L652" s="253"/>
      <c r="M652" s="253"/>
      <c r="N652" s="253"/>
      <c r="O652" s="253"/>
      <c r="P652" s="253"/>
      <c r="Q652" s="253"/>
      <c r="R652" s="253"/>
      <c r="S652" s="253"/>
      <c r="T652" s="253"/>
      <c r="U652" s="253"/>
      <c r="V652" s="253"/>
      <c r="W652" s="253"/>
      <c r="X652" s="253"/>
      <c r="Y652" s="253"/>
      <c r="Z652" s="253"/>
      <c r="AA652" s="253"/>
    </row>
    <row r="653" spans="1:27" ht="11.25" customHeight="1" x14ac:dyDescent="0.25">
      <c r="A653" s="376"/>
      <c r="B653" s="253"/>
      <c r="C653" s="377"/>
      <c r="D653" s="377"/>
      <c r="E653" s="378"/>
      <c r="F653" s="378"/>
      <c r="G653" s="379"/>
      <c r="H653" s="253"/>
      <c r="I653" s="253"/>
      <c r="J653" s="253"/>
      <c r="K653" s="253"/>
      <c r="L653" s="253"/>
      <c r="M653" s="253"/>
      <c r="N653" s="253"/>
      <c r="O653" s="253"/>
      <c r="P653" s="253"/>
      <c r="Q653" s="253"/>
      <c r="R653" s="253"/>
      <c r="S653" s="253"/>
      <c r="T653" s="253"/>
      <c r="U653" s="253"/>
      <c r="V653" s="253"/>
      <c r="W653" s="253"/>
      <c r="X653" s="253"/>
      <c r="Y653" s="253"/>
      <c r="Z653" s="253"/>
      <c r="AA653" s="253"/>
    </row>
    <row r="654" spans="1:27" ht="11.25" customHeight="1" x14ac:dyDescent="0.25">
      <c r="A654" s="376"/>
      <c r="B654" s="253"/>
      <c r="C654" s="377"/>
      <c r="D654" s="377"/>
      <c r="E654" s="378"/>
      <c r="F654" s="378"/>
      <c r="G654" s="379"/>
      <c r="H654" s="253"/>
      <c r="I654" s="253"/>
      <c r="J654" s="253"/>
      <c r="K654" s="253"/>
      <c r="L654" s="253"/>
      <c r="M654" s="253"/>
      <c r="N654" s="253"/>
      <c r="O654" s="253"/>
      <c r="P654" s="253"/>
      <c r="Q654" s="253"/>
      <c r="R654" s="253"/>
      <c r="S654" s="253"/>
      <c r="T654" s="253"/>
      <c r="U654" s="253"/>
      <c r="V654" s="253"/>
      <c r="W654" s="253"/>
      <c r="X654" s="253"/>
      <c r="Y654" s="253"/>
      <c r="Z654" s="253"/>
      <c r="AA654" s="253"/>
    </row>
    <row r="655" spans="1:27" ht="11.25" customHeight="1" x14ac:dyDescent="0.25">
      <c r="A655" s="376"/>
      <c r="B655" s="253"/>
      <c r="C655" s="377"/>
      <c r="D655" s="377"/>
      <c r="E655" s="378"/>
      <c r="F655" s="378"/>
      <c r="G655" s="379"/>
      <c r="H655" s="253"/>
      <c r="I655" s="253"/>
      <c r="J655" s="253"/>
      <c r="K655" s="253"/>
      <c r="L655" s="253"/>
      <c r="M655" s="253"/>
      <c r="N655" s="253"/>
      <c r="O655" s="253"/>
      <c r="P655" s="253"/>
      <c r="Q655" s="253"/>
      <c r="R655" s="253"/>
      <c r="S655" s="253"/>
      <c r="T655" s="253"/>
      <c r="U655" s="253"/>
      <c r="V655" s="253"/>
      <c r="W655" s="253"/>
      <c r="X655" s="253"/>
      <c r="Y655" s="253"/>
      <c r="Z655" s="253"/>
      <c r="AA655" s="253"/>
    </row>
    <row r="656" spans="1:27" ht="11.25" customHeight="1" x14ac:dyDescent="0.25">
      <c r="A656" s="376"/>
      <c r="B656" s="253"/>
      <c r="C656" s="377"/>
      <c r="D656" s="377"/>
      <c r="E656" s="378"/>
      <c r="F656" s="378"/>
      <c r="G656" s="379"/>
      <c r="H656" s="253"/>
      <c r="I656" s="253"/>
      <c r="J656" s="253"/>
      <c r="K656" s="253"/>
      <c r="L656" s="253"/>
      <c r="M656" s="253"/>
      <c r="N656" s="253"/>
      <c r="O656" s="253"/>
      <c r="P656" s="253"/>
      <c r="Q656" s="253"/>
      <c r="R656" s="253"/>
      <c r="S656" s="253"/>
      <c r="T656" s="253"/>
      <c r="U656" s="253"/>
      <c r="V656" s="253"/>
      <c r="W656" s="253"/>
      <c r="X656" s="253"/>
      <c r="Y656" s="253"/>
      <c r="Z656" s="253"/>
      <c r="AA656" s="253"/>
    </row>
    <row r="657" spans="1:27" ht="11.25" customHeight="1" x14ac:dyDescent="0.25">
      <c r="A657" s="376"/>
      <c r="B657" s="253"/>
      <c r="C657" s="377"/>
      <c r="D657" s="377"/>
      <c r="E657" s="378"/>
      <c r="F657" s="378"/>
      <c r="G657" s="379"/>
      <c r="H657" s="253"/>
      <c r="I657" s="253"/>
      <c r="J657" s="253"/>
      <c r="K657" s="253"/>
      <c r="L657" s="253"/>
      <c r="M657" s="253"/>
      <c r="N657" s="253"/>
      <c r="O657" s="253"/>
      <c r="P657" s="253"/>
      <c r="Q657" s="253"/>
      <c r="R657" s="253"/>
      <c r="S657" s="253"/>
      <c r="T657" s="253"/>
      <c r="U657" s="253"/>
      <c r="V657" s="253"/>
      <c r="W657" s="253"/>
      <c r="X657" s="253"/>
      <c r="Y657" s="253"/>
      <c r="Z657" s="253"/>
      <c r="AA657" s="253"/>
    </row>
    <row r="658" spans="1:27" ht="11.25" customHeight="1" x14ac:dyDescent="0.25">
      <c r="A658" s="376"/>
      <c r="B658" s="253"/>
      <c r="C658" s="377"/>
      <c r="D658" s="377"/>
      <c r="E658" s="378"/>
      <c r="F658" s="378"/>
      <c r="G658" s="379"/>
      <c r="H658" s="253"/>
      <c r="I658" s="253"/>
      <c r="J658" s="253"/>
      <c r="K658" s="253"/>
      <c r="L658" s="253"/>
      <c r="M658" s="253"/>
      <c r="N658" s="253"/>
      <c r="O658" s="253"/>
      <c r="P658" s="253"/>
      <c r="Q658" s="253"/>
      <c r="R658" s="253"/>
      <c r="S658" s="253"/>
      <c r="T658" s="253"/>
      <c r="U658" s="253"/>
      <c r="V658" s="253"/>
      <c r="W658" s="253"/>
      <c r="X658" s="253"/>
      <c r="Y658" s="253"/>
      <c r="Z658" s="253"/>
      <c r="AA658" s="253"/>
    </row>
    <row r="659" spans="1:27" ht="11.25" customHeight="1" x14ac:dyDescent="0.25">
      <c r="A659" s="376"/>
      <c r="B659" s="253"/>
      <c r="C659" s="377"/>
      <c r="D659" s="377"/>
      <c r="E659" s="378"/>
      <c r="F659" s="378"/>
      <c r="G659" s="379"/>
      <c r="H659" s="253"/>
      <c r="I659" s="253"/>
      <c r="J659" s="253"/>
      <c r="K659" s="253"/>
      <c r="L659" s="253"/>
      <c r="M659" s="253"/>
      <c r="N659" s="253"/>
      <c r="O659" s="253"/>
      <c r="P659" s="253"/>
      <c r="Q659" s="253"/>
      <c r="R659" s="253"/>
      <c r="S659" s="253"/>
      <c r="T659" s="253"/>
      <c r="U659" s="253"/>
      <c r="V659" s="253"/>
      <c r="W659" s="253"/>
      <c r="X659" s="253"/>
      <c r="Y659" s="253"/>
      <c r="Z659" s="253"/>
      <c r="AA659" s="253"/>
    </row>
    <row r="660" spans="1:27" ht="11.25" customHeight="1" x14ac:dyDescent="0.25">
      <c r="A660" s="376"/>
      <c r="B660" s="253"/>
      <c r="C660" s="377"/>
      <c r="D660" s="377"/>
      <c r="E660" s="378"/>
      <c r="F660" s="378"/>
      <c r="G660" s="379"/>
      <c r="H660" s="253"/>
      <c r="I660" s="253"/>
      <c r="J660" s="253"/>
      <c r="K660" s="253"/>
      <c r="L660" s="253"/>
      <c r="M660" s="253"/>
      <c r="N660" s="253"/>
      <c r="O660" s="253"/>
      <c r="P660" s="253"/>
      <c r="Q660" s="253"/>
      <c r="R660" s="253"/>
      <c r="S660" s="253"/>
      <c r="T660" s="253"/>
      <c r="U660" s="253"/>
      <c r="V660" s="253"/>
      <c r="W660" s="253"/>
      <c r="X660" s="253"/>
      <c r="Y660" s="253"/>
      <c r="Z660" s="253"/>
      <c r="AA660" s="253"/>
    </row>
    <row r="661" spans="1:27" ht="11.25" customHeight="1" x14ac:dyDescent="0.25">
      <c r="A661" s="376"/>
      <c r="B661" s="253"/>
      <c r="C661" s="377"/>
      <c r="D661" s="377"/>
      <c r="E661" s="378"/>
      <c r="F661" s="378"/>
      <c r="G661" s="379"/>
      <c r="H661" s="253"/>
      <c r="I661" s="253"/>
      <c r="J661" s="253"/>
      <c r="K661" s="253"/>
      <c r="L661" s="253"/>
      <c r="M661" s="253"/>
      <c r="N661" s="253"/>
      <c r="O661" s="253"/>
      <c r="P661" s="253"/>
      <c r="Q661" s="253"/>
      <c r="R661" s="253"/>
      <c r="S661" s="253"/>
      <c r="T661" s="253"/>
      <c r="U661" s="253"/>
      <c r="V661" s="253"/>
      <c r="W661" s="253"/>
      <c r="X661" s="253"/>
      <c r="Y661" s="253"/>
      <c r="Z661" s="253"/>
      <c r="AA661" s="253"/>
    </row>
    <row r="662" spans="1:27" ht="11.25" customHeight="1" x14ac:dyDescent="0.25">
      <c r="A662" s="376"/>
      <c r="B662" s="253"/>
      <c r="C662" s="377"/>
      <c r="D662" s="377"/>
      <c r="E662" s="378"/>
      <c r="F662" s="378"/>
      <c r="G662" s="379"/>
      <c r="H662" s="253"/>
      <c r="I662" s="253"/>
      <c r="J662" s="253"/>
      <c r="K662" s="253"/>
      <c r="L662" s="253"/>
      <c r="M662" s="253"/>
      <c r="N662" s="253"/>
      <c r="O662" s="253"/>
      <c r="P662" s="253"/>
      <c r="Q662" s="253"/>
      <c r="R662" s="253"/>
      <c r="S662" s="253"/>
      <c r="T662" s="253"/>
      <c r="U662" s="253"/>
      <c r="V662" s="253"/>
      <c r="W662" s="253"/>
      <c r="X662" s="253"/>
      <c r="Y662" s="253"/>
      <c r="Z662" s="253"/>
      <c r="AA662" s="253"/>
    </row>
    <row r="663" spans="1:27" ht="11.25" customHeight="1" x14ac:dyDescent="0.25">
      <c r="A663" s="376"/>
      <c r="B663" s="253"/>
      <c r="C663" s="377"/>
      <c r="D663" s="377"/>
      <c r="E663" s="378"/>
      <c r="F663" s="378"/>
      <c r="G663" s="379"/>
      <c r="H663" s="253"/>
      <c r="I663" s="253"/>
      <c r="J663" s="253"/>
      <c r="K663" s="253"/>
      <c r="L663" s="253"/>
      <c r="M663" s="253"/>
      <c r="N663" s="253"/>
      <c r="O663" s="253"/>
      <c r="P663" s="253"/>
      <c r="Q663" s="253"/>
      <c r="R663" s="253"/>
      <c r="S663" s="253"/>
      <c r="T663" s="253"/>
      <c r="U663" s="253"/>
      <c r="V663" s="253"/>
      <c r="W663" s="253"/>
      <c r="X663" s="253"/>
      <c r="Y663" s="253"/>
      <c r="Z663" s="253"/>
      <c r="AA663" s="253"/>
    </row>
    <row r="664" spans="1:27" ht="11.25" customHeight="1" x14ac:dyDescent="0.25">
      <c r="A664" s="376"/>
      <c r="B664" s="253"/>
      <c r="C664" s="377"/>
      <c r="D664" s="377"/>
      <c r="E664" s="378"/>
      <c r="F664" s="378"/>
      <c r="G664" s="379"/>
      <c r="H664" s="253"/>
      <c r="I664" s="253"/>
      <c r="J664" s="253"/>
      <c r="K664" s="253"/>
      <c r="L664" s="253"/>
      <c r="M664" s="253"/>
      <c r="N664" s="253"/>
      <c r="O664" s="253"/>
      <c r="P664" s="253"/>
      <c r="Q664" s="253"/>
      <c r="R664" s="253"/>
      <c r="S664" s="253"/>
      <c r="T664" s="253"/>
      <c r="U664" s="253"/>
      <c r="V664" s="253"/>
      <c r="W664" s="253"/>
      <c r="X664" s="253"/>
      <c r="Y664" s="253"/>
      <c r="Z664" s="253"/>
      <c r="AA664" s="253"/>
    </row>
    <row r="665" spans="1:27" ht="11.25" customHeight="1" x14ac:dyDescent="0.25">
      <c r="A665" s="376"/>
      <c r="B665" s="253"/>
      <c r="C665" s="377"/>
      <c r="D665" s="377"/>
      <c r="E665" s="378"/>
      <c r="F665" s="378"/>
      <c r="G665" s="379"/>
      <c r="H665" s="253"/>
      <c r="I665" s="253"/>
      <c r="J665" s="253"/>
      <c r="K665" s="253"/>
      <c r="L665" s="253"/>
      <c r="M665" s="253"/>
      <c r="N665" s="253"/>
      <c r="O665" s="253"/>
      <c r="P665" s="253"/>
      <c r="Q665" s="253"/>
      <c r="R665" s="253"/>
      <c r="S665" s="253"/>
      <c r="T665" s="253"/>
      <c r="U665" s="253"/>
      <c r="V665" s="253"/>
      <c r="W665" s="253"/>
      <c r="X665" s="253"/>
      <c r="Y665" s="253"/>
      <c r="Z665" s="253"/>
      <c r="AA665" s="253"/>
    </row>
    <row r="666" spans="1:27" ht="11.25" customHeight="1" x14ac:dyDescent="0.25">
      <c r="A666" s="376"/>
      <c r="B666" s="253"/>
      <c r="C666" s="377"/>
      <c r="D666" s="377"/>
      <c r="E666" s="378"/>
      <c r="F666" s="378"/>
      <c r="G666" s="379"/>
      <c r="H666" s="253"/>
      <c r="I666" s="253"/>
      <c r="J666" s="253"/>
      <c r="K666" s="253"/>
      <c r="L666" s="253"/>
      <c r="M666" s="253"/>
      <c r="N666" s="253"/>
      <c r="O666" s="253"/>
      <c r="P666" s="253"/>
      <c r="Q666" s="253"/>
      <c r="R666" s="253"/>
      <c r="S666" s="253"/>
      <c r="T666" s="253"/>
      <c r="U666" s="253"/>
      <c r="V666" s="253"/>
      <c r="W666" s="253"/>
      <c r="X666" s="253"/>
      <c r="Y666" s="253"/>
      <c r="Z666" s="253"/>
      <c r="AA666" s="253"/>
    </row>
    <row r="667" spans="1:27" ht="11.25" customHeight="1" x14ac:dyDescent="0.25">
      <c r="A667" s="376"/>
      <c r="B667" s="253"/>
      <c r="C667" s="377"/>
      <c r="D667" s="377"/>
      <c r="E667" s="378"/>
      <c r="F667" s="378"/>
      <c r="G667" s="379"/>
      <c r="H667" s="253"/>
      <c r="I667" s="253"/>
      <c r="J667" s="253"/>
      <c r="K667" s="253"/>
      <c r="L667" s="253"/>
      <c r="M667" s="253"/>
      <c r="N667" s="253"/>
      <c r="O667" s="253"/>
      <c r="P667" s="253"/>
      <c r="Q667" s="253"/>
      <c r="R667" s="253"/>
      <c r="S667" s="253"/>
      <c r="T667" s="253"/>
      <c r="U667" s="253"/>
      <c r="V667" s="253"/>
      <c r="W667" s="253"/>
      <c r="X667" s="253"/>
      <c r="Y667" s="253"/>
      <c r="Z667" s="253"/>
      <c r="AA667" s="253"/>
    </row>
    <row r="668" spans="1:27" ht="11.25" customHeight="1" x14ac:dyDescent="0.25">
      <c r="A668" s="376"/>
      <c r="B668" s="253"/>
      <c r="C668" s="377"/>
      <c r="D668" s="377"/>
      <c r="E668" s="378"/>
      <c r="F668" s="378"/>
      <c r="G668" s="379"/>
      <c r="H668" s="253"/>
      <c r="I668" s="253"/>
      <c r="J668" s="253"/>
      <c r="K668" s="253"/>
      <c r="L668" s="253"/>
      <c r="M668" s="253"/>
      <c r="N668" s="253"/>
      <c r="O668" s="253"/>
      <c r="P668" s="253"/>
      <c r="Q668" s="253"/>
      <c r="R668" s="253"/>
      <c r="S668" s="253"/>
      <c r="T668" s="253"/>
      <c r="U668" s="253"/>
      <c r="V668" s="253"/>
      <c r="W668" s="253"/>
      <c r="X668" s="253"/>
      <c r="Y668" s="253"/>
      <c r="Z668" s="253"/>
      <c r="AA668" s="253"/>
    </row>
    <row r="669" spans="1:27" ht="11.25" customHeight="1" x14ac:dyDescent="0.25">
      <c r="A669" s="376"/>
      <c r="B669" s="253"/>
      <c r="C669" s="377"/>
      <c r="D669" s="377"/>
      <c r="E669" s="378"/>
      <c r="F669" s="378"/>
      <c r="G669" s="379"/>
      <c r="H669" s="253"/>
      <c r="I669" s="253"/>
      <c r="J669" s="253"/>
      <c r="K669" s="253"/>
      <c r="L669" s="253"/>
      <c r="M669" s="253"/>
      <c r="N669" s="253"/>
      <c r="O669" s="253"/>
      <c r="P669" s="253"/>
      <c r="Q669" s="253"/>
      <c r="R669" s="253"/>
      <c r="S669" s="253"/>
      <c r="T669" s="253"/>
      <c r="U669" s="253"/>
      <c r="V669" s="253"/>
      <c r="W669" s="253"/>
      <c r="X669" s="253"/>
      <c r="Y669" s="253"/>
      <c r="Z669" s="253"/>
      <c r="AA669" s="253"/>
    </row>
    <row r="670" spans="1:27" ht="11.25" customHeight="1" x14ac:dyDescent="0.25">
      <c r="A670" s="376"/>
      <c r="B670" s="253"/>
      <c r="C670" s="377"/>
      <c r="D670" s="377"/>
      <c r="E670" s="378"/>
      <c r="F670" s="378"/>
      <c r="G670" s="379"/>
      <c r="H670" s="253"/>
      <c r="I670" s="253"/>
      <c r="J670" s="253"/>
      <c r="K670" s="253"/>
      <c r="L670" s="253"/>
      <c r="M670" s="253"/>
      <c r="N670" s="253"/>
      <c r="O670" s="253"/>
      <c r="P670" s="253"/>
      <c r="Q670" s="253"/>
      <c r="R670" s="253"/>
      <c r="S670" s="253"/>
      <c r="T670" s="253"/>
      <c r="U670" s="253"/>
      <c r="V670" s="253"/>
      <c r="W670" s="253"/>
      <c r="X670" s="253"/>
      <c r="Y670" s="253"/>
      <c r="Z670" s="253"/>
      <c r="AA670" s="253"/>
    </row>
    <row r="671" spans="1:27" ht="11.25" customHeight="1" x14ac:dyDescent="0.25">
      <c r="A671" s="376"/>
      <c r="B671" s="253"/>
      <c r="C671" s="377"/>
      <c r="D671" s="377"/>
      <c r="E671" s="378"/>
      <c r="F671" s="378"/>
      <c r="G671" s="379"/>
      <c r="H671" s="253"/>
      <c r="I671" s="253"/>
      <c r="J671" s="253"/>
      <c r="K671" s="253"/>
      <c r="L671" s="253"/>
      <c r="M671" s="253"/>
      <c r="N671" s="253"/>
      <c r="O671" s="253"/>
      <c r="P671" s="253"/>
      <c r="Q671" s="253"/>
      <c r="R671" s="253"/>
      <c r="S671" s="253"/>
      <c r="T671" s="253"/>
      <c r="U671" s="253"/>
      <c r="V671" s="253"/>
      <c r="W671" s="253"/>
      <c r="X671" s="253"/>
      <c r="Y671" s="253"/>
      <c r="Z671" s="253"/>
      <c r="AA671" s="253"/>
    </row>
    <row r="672" spans="1:27" ht="11.25" customHeight="1" x14ac:dyDescent="0.25">
      <c r="A672" s="376"/>
      <c r="B672" s="253"/>
      <c r="C672" s="377"/>
      <c r="D672" s="377"/>
      <c r="E672" s="378"/>
      <c r="F672" s="378"/>
      <c r="G672" s="379"/>
      <c r="H672" s="253"/>
      <c r="I672" s="253"/>
      <c r="J672" s="253"/>
      <c r="K672" s="253"/>
      <c r="L672" s="253"/>
      <c r="M672" s="253"/>
      <c r="N672" s="253"/>
      <c r="O672" s="253"/>
      <c r="P672" s="253"/>
      <c r="Q672" s="253"/>
      <c r="R672" s="253"/>
      <c r="S672" s="253"/>
      <c r="T672" s="253"/>
      <c r="U672" s="253"/>
      <c r="V672" s="253"/>
      <c r="W672" s="253"/>
      <c r="X672" s="253"/>
      <c r="Y672" s="253"/>
      <c r="Z672" s="253"/>
      <c r="AA672" s="253"/>
    </row>
    <row r="673" spans="1:27" ht="11.25" customHeight="1" x14ac:dyDescent="0.25">
      <c r="A673" s="376"/>
      <c r="B673" s="253"/>
      <c r="C673" s="377"/>
      <c r="D673" s="377"/>
      <c r="E673" s="378"/>
      <c r="F673" s="378"/>
      <c r="G673" s="379"/>
      <c r="H673" s="253"/>
      <c r="I673" s="253"/>
      <c r="J673" s="253"/>
      <c r="K673" s="253"/>
      <c r="L673" s="253"/>
      <c r="M673" s="253"/>
      <c r="N673" s="253"/>
      <c r="O673" s="253"/>
      <c r="P673" s="253"/>
      <c r="Q673" s="253"/>
      <c r="R673" s="253"/>
      <c r="S673" s="253"/>
      <c r="T673" s="253"/>
      <c r="U673" s="253"/>
      <c r="V673" s="253"/>
      <c r="W673" s="253"/>
      <c r="X673" s="253"/>
      <c r="Y673" s="253"/>
      <c r="Z673" s="253"/>
      <c r="AA673" s="253"/>
    </row>
    <row r="674" spans="1:27" ht="11.25" customHeight="1" x14ac:dyDescent="0.25">
      <c r="A674" s="376"/>
      <c r="B674" s="253"/>
      <c r="C674" s="377"/>
      <c r="D674" s="377"/>
      <c r="E674" s="378"/>
      <c r="F674" s="378"/>
      <c r="G674" s="379"/>
      <c r="H674" s="253"/>
      <c r="I674" s="253"/>
      <c r="J674" s="253"/>
      <c r="K674" s="253"/>
      <c r="L674" s="253"/>
      <c r="M674" s="253"/>
      <c r="N674" s="253"/>
      <c r="O674" s="253"/>
      <c r="P674" s="253"/>
      <c r="Q674" s="253"/>
      <c r="R674" s="253"/>
      <c r="S674" s="253"/>
      <c r="T674" s="253"/>
      <c r="U674" s="253"/>
      <c r="V674" s="253"/>
      <c r="W674" s="253"/>
      <c r="X674" s="253"/>
      <c r="Y674" s="253"/>
      <c r="Z674" s="253"/>
      <c r="AA674" s="253"/>
    </row>
    <row r="675" spans="1:27" ht="11.25" customHeight="1" x14ac:dyDescent="0.25">
      <c r="A675" s="376"/>
      <c r="B675" s="253"/>
      <c r="C675" s="377"/>
      <c r="D675" s="377"/>
      <c r="E675" s="378"/>
      <c r="F675" s="378"/>
      <c r="G675" s="379"/>
      <c r="H675" s="253"/>
      <c r="I675" s="253"/>
      <c r="J675" s="253"/>
      <c r="K675" s="253"/>
      <c r="L675" s="253"/>
      <c r="M675" s="253"/>
      <c r="N675" s="253"/>
      <c r="O675" s="253"/>
      <c r="P675" s="253"/>
      <c r="Q675" s="253"/>
      <c r="R675" s="253"/>
      <c r="S675" s="253"/>
      <c r="T675" s="253"/>
      <c r="U675" s="253"/>
      <c r="V675" s="253"/>
      <c r="W675" s="253"/>
      <c r="X675" s="253"/>
      <c r="Y675" s="253"/>
      <c r="Z675" s="253"/>
      <c r="AA675" s="253"/>
    </row>
    <row r="676" spans="1:27" ht="11.25" customHeight="1" x14ac:dyDescent="0.25">
      <c r="A676" s="376"/>
      <c r="B676" s="253"/>
      <c r="C676" s="377"/>
      <c r="D676" s="377"/>
      <c r="E676" s="378"/>
      <c r="F676" s="378"/>
      <c r="G676" s="379"/>
      <c r="H676" s="253"/>
      <c r="I676" s="253"/>
      <c r="J676" s="253"/>
      <c r="K676" s="253"/>
      <c r="L676" s="253"/>
      <c r="M676" s="253"/>
      <c r="N676" s="253"/>
      <c r="O676" s="253"/>
      <c r="P676" s="253"/>
      <c r="Q676" s="253"/>
      <c r="R676" s="253"/>
      <c r="S676" s="253"/>
      <c r="T676" s="253"/>
      <c r="U676" s="253"/>
      <c r="V676" s="253"/>
      <c r="W676" s="253"/>
      <c r="X676" s="253"/>
      <c r="Y676" s="253"/>
      <c r="Z676" s="253"/>
      <c r="AA676" s="253"/>
    </row>
    <row r="677" spans="1:27" ht="11.25" customHeight="1" x14ac:dyDescent="0.25">
      <c r="A677" s="376"/>
      <c r="B677" s="253"/>
      <c r="C677" s="377"/>
      <c r="D677" s="377"/>
      <c r="E677" s="378"/>
      <c r="F677" s="378"/>
      <c r="G677" s="379"/>
      <c r="H677" s="253"/>
      <c r="I677" s="253"/>
      <c r="J677" s="253"/>
      <c r="K677" s="253"/>
      <c r="L677" s="253"/>
      <c r="M677" s="253"/>
      <c r="N677" s="253"/>
      <c r="O677" s="253"/>
      <c r="P677" s="253"/>
      <c r="Q677" s="253"/>
      <c r="R677" s="253"/>
      <c r="S677" s="253"/>
      <c r="T677" s="253"/>
      <c r="U677" s="253"/>
      <c r="V677" s="253"/>
      <c r="W677" s="253"/>
      <c r="X677" s="253"/>
      <c r="Y677" s="253"/>
      <c r="Z677" s="253"/>
      <c r="AA677" s="253"/>
    </row>
    <row r="678" spans="1:27" ht="11.25" customHeight="1" x14ac:dyDescent="0.25">
      <c r="A678" s="376"/>
      <c r="B678" s="253"/>
      <c r="C678" s="377"/>
      <c r="D678" s="377"/>
      <c r="E678" s="378"/>
      <c r="F678" s="378"/>
      <c r="G678" s="379"/>
      <c r="H678" s="253"/>
      <c r="I678" s="253"/>
      <c r="J678" s="253"/>
      <c r="K678" s="253"/>
      <c r="L678" s="253"/>
      <c r="M678" s="253"/>
      <c r="N678" s="253"/>
      <c r="O678" s="253"/>
      <c r="P678" s="253"/>
      <c r="Q678" s="253"/>
      <c r="R678" s="253"/>
      <c r="S678" s="253"/>
      <c r="T678" s="253"/>
      <c r="U678" s="253"/>
      <c r="V678" s="253"/>
      <c r="W678" s="253"/>
      <c r="X678" s="253"/>
      <c r="Y678" s="253"/>
      <c r="Z678" s="253"/>
      <c r="AA678" s="253"/>
    </row>
    <row r="679" spans="1:27" ht="11.25" customHeight="1" x14ac:dyDescent="0.25">
      <c r="A679" s="376"/>
      <c r="B679" s="253"/>
      <c r="C679" s="377"/>
      <c r="D679" s="377"/>
      <c r="E679" s="378"/>
      <c r="F679" s="378"/>
      <c r="G679" s="379"/>
      <c r="H679" s="253"/>
      <c r="I679" s="253"/>
      <c r="J679" s="253"/>
      <c r="K679" s="253"/>
      <c r="L679" s="253"/>
      <c r="M679" s="253"/>
      <c r="N679" s="253"/>
      <c r="O679" s="253"/>
      <c r="P679" s="253"/>
      <c r="Q679" s="253"/>
      <c r="R679" s="253"/>
      <c r="S679" s="253"/>
      <c r="T679" s="253"/>
      <c r="U679" s="253"/>
      <c r="V679" s="253"/>
      <c r="W679" s="253"/>
      <c r="X679" s="253"/>
      <c r="Y679" s="253"/>
      <c r="Z679" s="253"/>
      <c r="AA679" s="253"/>
    </row>
    <row r="680" spans="1:27" ht="11.25" customHeight="1" x14ac:dyDescent="0.25">
      <c r="A680" s="376"/>
      <c r="B680" s="253"/>
      <c r="C680" s="377"/>
      <c r="D680" s="377"/>
      <c r="E680" s="378"/>
      <c r="F680" s="378"/>
      <c r="G680" s="379"/>
      <c r="H680" s="253"/>
      <c r="I680" s="253"/>
      <c r="J680" s="253"/>
      <c r="K680" s="253"/>
      <c r="L680" s="253"/>
      <c r="M680" s="253"/>
      <c r="N680" s="253"/>
      <c r="O680" s="253"/>
      <c r="P680" s="253"/>
      <c r="Q680" s="253"/>
      <c r="R680" s="253"/>
      <c r="S680" s="253"/>
      <c r="T680" s="253"/>
      <c r="U680" s="253"/>
      <c r="V680" s="253"/>
      <c r="W680" s="253"/>
      <c r="X680" s="253"/>
      <c r="Y680" s="253"/>
      <c r="Z680" s="253"/>
      <c r="AA680" s="253"/>
    </row>
    <row r="681" spans="1:27" ht="11.25" customHeight="1" x14ac:dyDescent="0.25">
      <c r="A681" s="376"/>
      <c r="B681" s="253"/>
      <c r="C681" s="377"/>
      <c r="D681" s="377"/>
      <c r="E681" s="378"/>
      <c r="F681" s="378"/>
      <c r="G681" s="379"/>
      <c r="H681" s="253"/>
      <c r="I681" s="253"/>
      <c r="J681" s="253"/>
      <c r="K681" s="253"/>
      <c r="L681" s="253"/>
      <c r="M681" s="253"/>
      <c r="N681" s="253"/>
      <c r="O681" s="253"/>
      <c r="P681" s="253"/>
      <c r="Q681" s="253"/>
      <c r="R681" s="253"/>
      <c r="S681" s="253"/>
      <c r="T681" s="253"/>
      <c r="U681" s="253"/>
      <c r="V681" s="253"/>
      <c r="W681" s="253"/>
      <c r="X681" s="253"/>
      <c r="Y681" s="253"/>
      <c r="Z681" s="253"/>
      <c r="AA681" s="253"/>
    </row>
    <row r="682" spans="1:27" ht="11.25" customHeight="1" x14ac:dyDescent="0.25">
      <c r="A682" s="376"/>
      <c r="B682" s="253"/>
      <c r="C682" s="377"/>
      <c r="D682" s="377"/>
      <c r="E682" s="378"/>
      <c r="F682" s="378"/>
      <c r="G682" s="379"/>
      <c r="H682" s="253"/>
      <c r="I682" s="253"/>
      <c r="J682" s="253"/>
      <c r="K682" s="253"/>
      <c r="L682" s="253"/>
      <c r="M682" s="253"/>
      <c r="N682" s="253"/>
      <c r="O682" s="253"/>
      <c r="P682" s="253"/>
      <c r="Q682" s="253"/>
      <c r="R682" s="253"/>
      <c r="S682" s="253"/>
      <c r="T682" s="253"/>
      <c r="U682" s="253"/>
      <c r="V682" s="253"/>
      <c r="W682" s="253"/>
      <c r="X682" s="253"/>
      <c r="Y682" s="253"/>
      <c r="Z682" s="253"/>
      <c r="AA682" s="253"/>
    </row>
    <row r="683" spans="1:27" ht="11.25" customHeight="1" x14ac:dyDescent="0.25">
      <c r="A683" s="376"/>
      <c r="B683" s="253"/>
      <c r="C683" s="377"/>
      <c r="D683" s="377"/>
      <c r="E683" s="378"/>
      <c r="F683" s="378"/>
      <c r="G683" s="379"/>
      <c r="H683" s="253"/>
      <c r="I683" s="253"/>
      <c r="J683" s="253"/>
      <c r="K683" s="253"/>
      <c r="L683" s="253"/>
      <c r="M683" s="253"/>
      <c r="N683" s="253"/>
      <c r="O683" s="253"/>
      <c r="P683" s="253"/>
      <c r="Q683" s="253"/>
      <c r="R683" s="253"/>
      <c r="S683" s="253"/>
      <c r="T683" s="253"/>
      <c r="U683" s="253"/>
      <c r="V683" s="253"/>
      <c r="W683" s="253"/>
      <c r="X683" s="253"/>
      <c r="Y683" s="253"/>
      <c r="Z683" s="253"/>
      <c r="AA683" s="253"/>
    </row>
    <row r="684" spans="1:27" ht="11.25" customHeight="1" x14ac:dyDescent="0.25">
      <c r="A684" s="376"/>
      <c r="B684" s="253"/>
      <c r="C684" s="377"/>
      <c r="D684" s="377"/>
      <c r="E684" s="378"/>
      <c r="F684" s="378"/>
      <c r="G684" s="379"/>
      <c r="H684" s="253"/>
      <c r="I684" s="253"/>
      <c r="J684" s="253"/>
      <c r="K684" s="253"/>
      <c r="L684" s="253"/>
      <c r="M684" s="253"/>
      <c r="N684" s="253"/>
      <c r="O684" s="253"/>
      <c r="P684" s="253"/>
      <c r="Q684" s="253"/>
      <c r="R684" s="253"/>
      <c r="S684" s="253"/>
      <c r="T684" s="253"/>
      <c r="U684" s="253"/>
      <c r="V684" s="253"/>
      <c r="W684" s="253"/>
      <c r="X684" s="253"/>
      <c r="Y684" s="253"/>
      <c r="Z684" s="253"/>
      <c r="AA684" s="253"/>
    </row>
    <row r="685" spans="1:27" ht="11.25" customHeight="1" x14ac:dyDescent="0.25">
      <c r="A685" s="376"/>
      <c r="B685" s="253"/>
      <c r="C685" s="377"/>
      <c r="D685" s="377"/>
      <c r="E685" s="378"/>
      <c r="F685" s="378"/>
      <c r="G685" s="379"/>
      <c r="H685" s="253"/>
      <c r="I685" s="253"/>
      <c r="J685" s="253"/>
      <c r="K685" s="253"/>
      <c r="L685" s="253"/>
      <c r="M685" s="253"/>
      <c r="N685" s="253"/>
      <c r="O685" s="253"/>
      <c r="P685" s="253"/>
      <c r="Q685" s="253"/>
      <c r="R685" s="253"/>
      <c r="S685" s="253"/>
      <c r="T685" s="253"/>
      <c r="U685" s="253"/>
      <c r="V685" s="253"/>
      <c r="W685" s="253"/>
      <c r="X685" s="253"/>
      <c r="Y685" s="253"/>
      <c r="Z685" s="253"/>
      <c r="AA685" s="253"/>
    </row>
    <row r="686" spans="1:27" ht="11.25" customHeight="1" x14ac:dyDescent="0.25">
      <c r="A686" s="376"/>
      <c r="B686" s="253"/>
      <c r="C686" s="377"/>
      <c r="D686" s="377"/>
      <c r="E686" s="378"/>
      <c r="F686" s="378"/>
      <c r="G686" s="379"/>
      <c r="H686" s="253"/>
      <c r="I686" s="253"/>
      <c r="J686" s="253"/>
      <c r="K686" s="253"/>
      <c r="L686" s="253"/>
      <c r="M686" s="253"/>
      <c r="N686" s="253"/>
      <c r="O686" s="253"/>
      <c r="P686" s="253"/>
      <c r="Q686" s="253"/>
      <c r="R686" s="253"/>
      <c r="S686" s="253"/>
      <c r="T686" s="253"/>
      <c r="U686" s="253"/>
      <c r="V686" s="253"/>
      <c r="W686" s="253"/>
      <c r="X686" s="253"/>
      <c r="Y686" s="253"/>
      <c r="Z686" s="253"/>
      <c r="AA686" s="253"/>
    </row>
    <row r="687" spans="1:27" ht="11.25" customHeight="1" x14ac:dyDescent="0.25">
      <c r="A687" s="376"/>
      <c r="B687" s="253"/>
      <c r="C687" s="377"/>
      <c r="D687" s="377"/>
      <c r="E687" s="378"/>
      <c r="F687" s="378"/>
      <c r="G687" s="379"/>
      <c r="H687" s="253"/>
      <c r="I687" s="253"/>
      <c r="J687" s="253"/>
      <c r="K687" s="253"/>
      <c r="L687" s="253"/>
      <c r="M687" s="253"/>
      <c r="N687" s="253"/>
      <c r="O687" s="253"/>
      <c r="P687" s="253"/>
      <c r="Q687" s="253"/>
      <c r="R687" s="253"/>
      <c r="S687" s="253"/>
      <c r="T687" s="253"/>
      <c r="U687" s="253"/>
      <c r="V687" s="253"/>
      <c r="W687" s="253"/>
      <c r="X687" s="253"/>
      <c r="Y687" s="253"/>
      <c r="Z687" s="253"/>
      <c r="AA687" s="253"/>
    </row>
    <row r="688" spans="1:27" ht="11.25" customHeight="1" x14ac:dyDescent="0.25">
      <c r="A688" s="376"/>
      <c r="B688" s="253"/>
      <c r="C688" s="377"/>
      <c r="D688" s="377"/>
      <c r="E688" s="378"/>
      <c r="F688" s="378"/>
      <c r="G688" s="379"/>
      <c r="H688" s="253"/>
      <c r="I688" s="253"/>
      <c r="J688" s="253"/>
      <c r="K688" s="253"/>
      <c r="L688" s="253"/>
      <c r="M688" s="253"/>
      <c r="N688" s="253"/>
      <c r="O688" s="253"/>
      <c r="P688" s="253"/>
      <c r="Q688" s="253"/>
      <c r="R688" s="253"/>
      <c r="S688" s="253"/>
      <c r="T688" s="253"/>
      <c r="U688" s="253"/>
      <c r="V688" s="253"/>
      <c r="W688" s="253"/>
      <c r="X688" s="253"/>
      <c r="Y688" s="253"/>
      <c r="Z688" s="253"/>
      <c r="AA688" s="253"/>
    </row>
    <row r="689" spans="1:27" ht="11.25" customHeight="1" x14ac:dyDescent="0.25">
      <c r="A689" s="376"/>
      <c r="B689" s="253"/>
      <c r="C689" s="377"/>
      <c r="D689" s="377"/>
      <c r="E689" s="378"/>
      <c r="F689" s="378"/>
      <c r="G689" s="379"/>
      <c r="H689" s="253"/>
      <c r="I689" s="253"/>
      <c r="J689" s="253"/>
      <c r="K689" s="253"/>
      <c r="L689" s="253"/>
      <c r="M689" s="253"/>
      <c r="N689" s="253"/>
      <c r="O689" s="253"/>
      <c r="P689" s="253"/>
      <c r="Q689" s="253"/>
      <c r="R689" s="253"/>
      <c r="S689" s="253"/>
      <c r="T689" s="253"/>
      <c r="U689" s="253"/>
      <c r="V689" s="253"/>
      <c r="W689" s="253"/>
      <c r="X689" s="253"/>
      <c r="Y689" s="253"/>
      <c r="Z689" s="253"/>
      <c r="AA689" s="253"/>
    </row>
    <row r="690" spans="1:27" ht="11.25" customHeight="1" x14ac:dyDescent="0.25">
      <c r="A690" s="376"/>
      <c r="B690" s="253"/>
      <c r="C690" s="377"/>
      <c r="D690" s="377"/>
      <c r="E690" s="378"/>
      <c r="F690" s="378"/>
      <c r="G690" s="379"/>
      <c r="H690" s="253"/>
      <c r="I690" s="253"/>
      <c r="J690" s="253"/>
      <c r="K690" s="253"/>
      <c r="L690" s="253"/>
      <c r="M690" s="253"/>
      <c r="N690" s="253"/>
      <c r="O690" s="253"/>
      <c r="P690" s="253"/>
      <c r="Q690" s="253"/>
      <c r="R690" s="253"/>
      <c r="S690" s="253"/>
      <c r="T690" s="253"/>
      <c r="U690" s="253"/>
      <c r="V690" s="253"/>
      <c r="W690" s="253"/>
      <c r="X690" s="253"/>
      <c r="Y690" s="253"/>
      <c r="Z690" s="253"/>
      <c r="AA690" s="253"/>
    </row>
    <row r="691" spans="1:27" ht="11.25" customHeight="1" x14ac:dyDescent="0.25">
      <c r="A691" s="376"/>
      <c r="B691" s="253"/>
      <c r="C691" s="377"/>
      <c r="D691" s="377"/>
      <c r="E691" s="378"/>
      <c r="F691" s="378"/>
      <c r="G691" s="379"/>
      <c r="H691" s="253"/>
      <c r="I691" s="253"/>
      <c r="J691" s="253"/>
      <c r="K691" s="253"/>
      <c r="L691" s="253"/>
      <c r="M691" s="253"/>
      <c r="N691" s="253"/>
      <c r="O691" s="253"/>
      <c r="P691" s="253"/>
      <c r="Q691" s="253"/>
      <c r="R691" s="253"/>
      <c r="S691" s="253"/>
      <c r="T691" s="253"/>
      <c r="U691" s="253"/>
      <c r="V691" s="253"/>
      <c r="W691" s="253"/>
      <c r="X691" s="253"/>
      <c r="Y691" s="253"/>
      <c r="Z691" s="253"/>
      <c r="AA691" s="253"/>
    </row>
    <row r="692" spans="1:27" ht="11.25" customHeight="1" x14ac:dyDescent="0.25">
      <c r="A692" s="376"/>
      <c r="B692" s="253"/>
      <c r="C692" s="377"/>
      <c r="D692" s="377"/>
      <c r="E692" s="378"/>
      <c r="F692" s="378"/>
      <c r="G692" s="379"/>
      <c r="H692" s="253"/>
      <c r="I692" s="253"/>
      <c r="J692" s="253"/>
      <c r="K692" s="253"/>
      <c r="L692" s="253"/>
      <c r="M692" s="253"/>
      <c r="N692" s="253"/>
      <c r="O692" s="253"/>
      <c r="P692" s="253"/>
      <c r="Q692" s="253"/>
      <c r="R692" s="253"/>
      <c r="S692" s="253"/>
      <c r="T692" s="253"/>
      <c r="U692" s="253"/>
      <c r="V692" s="253"/>
      <c r="W692" s="253"/>
      <c r="X692" s="253"/>
      <c r="Y692" s="253"/>
      <c r="Z692" s="253"/>
      <c r="AA692" s="253"/>
    </row>
    <row r="693" spans="1:27" ht="11.25" customHeight="1" x14ac:dyDescent="0.25">
      <c r="A693" s="376"/>
      <c r="B693" s="253"/>
      <c r="C693" s="377"/>
      <c r="D693" s="377"/>
      <c r="E693" s="378"/>
      <c r="F693" s="378"/>
      <c r="G693" s="379"/>
      <c r="H693" s="253"/>
      <c r="I693" s="253"/>
      <c r="J693" s="253"/>
      <c r="K693" s="253"/>
      <c r="L693" s="253"/>
      <c r="M693" s="253"/>
      <c r="N693" s="253"/>
      <c r="O693" s="253"/>
      <c r="P693" s="253"/>
      <c r="Q693" s="253"/>
      <c r="R693" s="253"/>
      <c r="S693" s="253"/>
      <c r="T693" s="253"/>
      <c r="U693" s="253"/>
      <c r="V693" s="253"/>
      <c r="W693" s="253"/>
      <c r="X693" s="253"/>
      <c r="Y693" s="253"/>
      <c r="Z693" s="253"/>
      <c r="AA693" s="253"/>
    </row>
    <row r="694" spans="1:27" ht="11.25" customHeight="1" x14ac:dyDescent="0.25">
      <c r="A694" s="376"/>
      <c r="B694" s="253"/>
      <c r="C694" s="377"/>
      <c r="D694" s="377"/>
      <c r="E694" s="378"/>
      <c r="F694" s="378"/>
      <c r="G694" s="379"/>
      <c r="H694" s="253"/>
      <c r="I694" s="253"/>
      <c r="J694" s="253"/>
      <c r="K694" s="253"/>
      <c r="L694" s="253"/>
      <c r="M694" s="253"/>
      <c r="N694" s="253"/>
      <c r="O694" s="253"/>
      <c r="P694" s="253"/>
      <c r="Q694" s="253"/>
      <c r="R694" s="253"/>
      <c r="S694" s="253"/>
      <c r="T694" s="253"/>
      <c r="U694" s="253"/>
      <c r="V694" s="253"/>
      <c r="W694" s="253"/>
      <c r="X694" s="253"/>
      <c r="Y694" s="253"/>
      <c r="Z694" s="253"/>
      <c r="AA694" s="253"/>
    </row>
    <row r="695" spans="1:27" ht="11.25" customHeight="1" x14ac:dyDescent="0.25">
      <c r="A695" s="376"/>
      <c r="B695" s="253"/>
      <c r="C695" s="377"/>
      <c r="D695" s="377"/>
      <c r="E695" s="378"/>
      <c r="F695" s="378"/>
      <c r="G695" s="379"/>
      <c r="H695" s="253"/>
      <c r="I695" s="253"/>
      <c r="J695" s="253"/>
      <c r="K695" s="253"/>
      <c r="L695" s="253"/>
      <c r="M695" s="253"/>
      <c r="N695" s="253"/>
      <c r="O695" s="253"/>
      <c r="P695" s="253"/>
      <c r="Q695" s="253"/>
      <c r="R695" s="253"/>
      <c r="S695" s="253"/>
      <c r="T695" s="253"/>
      <c r="U695" s="253"/>
      <c r="V695" s="253"/>
      <c r="W695" s="253"/>
      <c r="X695" s="253"/>
      <c r="Y695" s="253"/>
      <c r="Z695" s="253"/>
      <c r="AA695" s="253"/>
    </row>
    <row r="696" spans="1:27" ht="11.25" customHeight="1" x14ac:dyDescent="0.25">
      <c r="A696" s="376"/>
      <c r="B696" s="253"/>
      <c r="C696" s="377"/>
      <c r="D696" s="377"/>
      <c r="E696" s="378"/>
      <c r="F696" s="378"/>
      <c r="G696" s="379"/>
      <c r="H696" s="253"/>
      <c r="I696" s="253"/>
      <c r="J696" s="253"/>
      <c r="K696" s="253"/>
      <c r="L696" s="253"/>
      <c r="M696" s="253"/>
      <c r="N696" s="253"/>
      <c r="O696" s="253"/>
      <c r="P696" s="253"/>
      <c r="Q696" s="253"/>
      <c r="R696" s="253"/>
      <c r="S696" s="253"/>
      <c r="T696" s="253"/>
      <c r="U696" s="253"/>
      <c r="V696" s="253"/>
      <c r="W696" s="253"/>
      <c r="X696" s="253"/>
      <c r="Y696" s="253"/>
      <c r="Z696" s="253"/>
      <c r="AA696" s="253"/>
    </row>
    <row r="697" spans="1:27" ht="11.25" customHeight="1" x14ac:dyDescent="0.25">
      <c r="A697" s="376"/>
      <c r="B697" s="253"/>
      <c r="C697" s="377"/>
      <c r="D697" s="377"/>
      <c r="E697" s="378"/>
      <c r="F697" s="378"/>
      <c r="G697" s="379"/>
      <c r="H697" s="253"/>
      <c r="I697" s="253"/>
      <c r="J697" s="253"/>
      <c r="K697" s="253"/>
      <c r="L697" s="253"/>
      <c r="M697" s="253"/>
      <c r="N697" s="253"/>
      <c r="O697" s="253"/>
      <c r="P697" s="253"/>
      <c r="Q697" s="253"/>
      <c r="R697" s="253"/>
      <c r="S697" s="253"/>
      <c r="T697" s="253"/>
      <c r="U697" s="253"/>
      <c r="V697" s="253"/>
      <c r="W697" s="253"/>
      <c r="X697" s="253"/>
      <c r="Y697" s="253"/>
      <c r="Z697" s="253"/>
      <c r="AA697" s="253"/>
    </row>
    <row r="698" spans="1:27" ht="11.25" customHeight="1" x14ac:dyDescent="0.25">
      <c r="A698" s="376"/>
      <c r="B698" s="253"/>
      <c r="C698" s="377"/>
      <c r="D698" s="377"/>
      <c r="E698" s="378"/>
      <c r="F698" s="378"/>
      <c r="G698" s="379"/>
      <c r="H698" s="253"/>
      <c r="I698" s="253"/>
      <c r="J698" s="253"/>
      <c r="K698" s="253"/>
      <c r="L698" s="253"/>
      <c r="M698" s="253"/>
      <c r="N698" s="253"/>
      <c r="O698" s="253"/>
      <c r="P698" s="253"/>
      <c r="Q698" s="253"/>
      <c r="R698" s="253"/>
      <c r="S698" s="253"/>
      <c r="T698" s="253"/>
      <c r="U698" s="253"/>
      <c r="V698" s="253"/>
      <c r="W698" s="253"/>
      <c r="X698" s="253"/>
      <c r="Y698" s="253"/>
      <c r="Z698" s="253"/>
      <c r="AA698" s="253"/>
    </row>
    <row r="699" spans="1:27" ht="11.25" customHeight="1" x14ac:dyDescent="0.25">
      <c r="A699" s="376"/>
      <c r="B699" s="253"/>
      <c r="C699" s="377"/>
      <c r="D699" s="377"/>
      <c r="E699" s="378"/>
      <c r="F699" s="378"/>
      <c r="G699" s="379"/>
      <c r="H699" s="253"/>
      <c r="I699" s="253"/>
      <c r="J699" s="253"/>
      <c r="K699" s="253"/>
      <c r="L699" s="253"/>
      <c r="M699" s="253"/>
      <c r="N699" s="253"/>
      <c r="O699" s="253"/>
      <c r="P699" s="253"/>
      <c r="Q699" s="253"/>
      <c r="R699" s="253"/>
      <c r="S699" s="253"/>
      <c r="T699" s="253"/>
      <c r="U699" s="253"/>
      <c r="V699" s="253"/>
      <c r="W699" s="253"/>
      <c r="X699" s="253"/>
      <c r="Y699" s="253"/>
      <c r="Z699" s="253"/>
      <c r="AA699" s="253"/>
    </row>
    <row r="700" spans="1:27" ht="11.25" customHeight="1" x14ac:dyDescent="0.25">
      <c r="A700" s="376"/>
      <c r="B700" s="253"/>
      <c r="C700" s="377"/>
      <c r="D700" s="377"/>
      <c r="E700" s="378"/>
      <c r="F700" s="378"/>
      <c r="G700" s="379"/>
      <c r="H700" s="253"/>
      <c r="I700" s="253"/>
      <c r="J700" s="253"/>
      <c r="K700" s="253"/>
      <c r="L700" s="253"/>
      <c r="M700" s="253"/>
      <c r="N700" s="253"/>
      <c r="O700" s="253"/>
      <c r="P700" s="253"/>
      <c r="Q700" s="253"/>
      <c r="R700" s="253"/>
      <c r="S700" s="253"/>
      <c r="T700" s="253"/>
      <c r="U700" s="253"/>
      <c r="V700" s="253"/>
      <c r="W700" s="253"/>
      <c r="X700" s="253"/>
      <c r="Y700" s="253"/>
      <c r="Z700" s="253"/>
      <c r="AA700" s="253"/>
    </row>
    <row r="701" spans="1:27" ht="11.25" customHeight="1" x14ac:dyDescent="0.25">
      <c r="A701" s="376"/>
      <c r="B701" s="253"/>
      <c r="C701" s="377"/>
      <c r="D701" s="377"/>
      <c r="E701" s="378"/>
      <c r="F701" s="378"/>
      <c r="G701" s="379"/>
      <c r="H701" s="253"/>
      <c r="I701" s="253"/>
      <c r="J701" s="253"/>
      <c r="K701" s="253"/>
      <c r="L701" s="253"/>
      <c r="M701" s="253"/>
      <c r="N701" s="253"/>
      <c r="O701" s="253"/>
      <c r="P701" s="253"/>
      <c r="Q701" s="253"/>
      <c r="R701" s="253"/>
      <c r="S701" s="253"/>
      <c r="T701" s="253"/>
      <c r="U701" s="253"/>
      <c r="V701" s="253"/>
      <c r="W701" s="253"/>
      <c r="X701" s="253"/>
      <c r="Y701" s="253"/>
      <c r="Z701" s="253"/>
      <c r="AA701" s="253"/>
    </row>
    <row r="702" spans="1:27" ht="11.25" customHeight="1" x14ac:dyDescent="0.25">
      <c r="A702" s="376"/>
      <c r="B702" s="253"/>
      <c r="C702" s="377"/>
      <c r="D702" s="377"/>
      <c r="E702" s="378"/>
      <c r="F702" s="378"/>
      <c r="G702" s="379"/>
      <c r="H702" s="253"/>
      <c r="I702" s="253"/>
      <c r="J702" s="253"/>
      <c r="K702" s="253"/>
      <c r="L702" s="253"/>
      <c r="M702" s="253"/>
      <c r="N702" s="253"/>
      <c r="O702" s="253"/>
      <c r="P702" s="253"/>
      <c r="Q702" s="253"/>
      <c r="R702" s="253"/>
      <c r="S702" s="253"/>
      <c r="T702" s="253"/>
      <c r="U702" s="253"/>
      <c r="V702" s="253"/>
      <c r="W702" s="253"/>
      <c r="X702" s="253"/>
      <c r="Y702" s="253"/>
      <c r="Z702" s="253"/>
      <c r="AA702" s="253"/>
    </row>
    <row r="703" spans="1:27" ht="11.25" customHeight="1" x14ac:dyDescent="0.25">
      <c r="A703" s="376"/>
      <c r="B703" s="253"/>
      <c r="C703" s="377"/>
      <c r="D703" s="377"/>
      <c r="E703" s="378"/>
      <c r="F703" s="378"/>
      <c r="G703" s="379"/>
      <c r="H703" s="253"/>
      <c r="I703" s="253"/>
      <c r="J703" s="253"/>
      <c r="K703" s="253"/>
      <c r="L703" s="253"/>
      <c r="M703" s="253"/>
      <c r="N703" s="253"/>
      <c r="O703" s="253"/>
      <c r="P703" s="253"/>
      <c r="Q703" s="253"/>
      <c r="R703" s="253"/>
      <c r="S703" s="253"/>
      <c r="T703" s="253"/>
      <c r="U703" s="253"/>
      <c r="V703" s="253"/>
      <c r="W703" s="253"/>
      <c r="X703" s="253"/>
      <c r="Y703" s="253"/>
      <c r="Z703" s="253"/>
      <c r="AA703" s="253"/>
    </row>
    <row r="704" spans="1:27" ht="11.25" customHeight="1" x14ac:dyDescent="0.25">
      <c r="A704" s="376"/>
      <c r="B704" s="253"/>
      <c r="C704" s="377"/>
      <c r="D704" s="377"/>
      <c r="E704" s="378"/>
      <c r="F704" s="378"/>
      <c r="G704" s="379"/>
      <c r="H704" s="253"/>
      <c r="I704" s="253"/>
      <c r="J704" s="253"/>
      <c r="K704" s="253"/>
      <c r="L704" s="253"/>
      <c r="M704" s="253"/>
      <c r="N704" s="253"/>
      <c r="O704" s="253"/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</row>
    <row r="705" spans="1:27" ht="11.25" customHeight="1" x14ac:dyDescent="0.25">
      <c r="A705" s="376"/>
      <c r="B705" s="253"/>
      <c r="C705" s="377"/>
      <c r="D705" s="377"/>
      <c r="E705" s="378"/>
      <c r="F705" s="378"/>
      <c r="G705" s="379"/>
      <c r="H705" s="253"/>
      <c r="I705" s="253"/>
      <c r="J705" s="253"/>
      <c r="K705" s="253"/>
      <c r="L705" s="253"/>
      <c r="M705" s="253"/>
      <c r="N705" s="253"/>
      <c r="O705" s="253"/>
      <c r="P705" s="253"/>
      <c r="Q705" s="253"/>
      <c r="R705" s="253"/>
      <c r="S705" s="253"/>
      <c r="T705" s="253"/>
      <c r="U705" s="253"/>
      <c r="V705" s="253"/>
      <c r="W705" s="253"/>
      <c r="X705" s="253"/>
      <c r="Y705" s="253"/>
      <c r="Z705" s="253"/>
      <c r="AA705" s="253"/>
    </row>
    <row r="706" spans="1:27" ht="11.25" customHeight="1" x14ac:dyDescent="0.25">
      <c r="A706" s="376"/>
      <c r="B706" s="253"/>
      <c r="C706" s="377"/>
      <c r="D706" s="377"/>
      <c r="E706" s="378"/>
      <c r="F706" s="378"/>
      <c r="G706" s="379"/>
      <c r="H706" s="253"/>
      <c r="I706" s="253"/>
      <c r="J706" s="253"/>
      <c r="K706" s="253"/>
      <c r="L706" s="253"/>
      <c r="M706" s="253"/>
      <c r="N706" s="253"/>
      <c r="O706" s="253"/>
      <c r="P706" s="253"/>
      <c r="Q706" s="253"/>
      <c r="R706" s="253"/>
      <c r="S706" s="253"/>
      <c r="T706" s="253"/>
      <c r="U706" s="253"/>
      <c r="V706" s="253"/>
      <c r="W706" s="253"/>
      <c r="X706" s="253"/>
      <c r="Y706" s="253"/>
      <c r="Z706" s="253"/>
      <c r="AA706" s="253"/>
    </row>
    <row r="707" spans="1:27" ht="11.25" customHeight="1" x14ac:dyDescent="0.25">
      <c r="A707" s="376"/>
      <c r="B707" s="253"/>
      <c r="C707" s="377"/>
      <c r="D707" s="377"/>
      <c r="E707" s="378"/>
      <c r="F707" s="378"/>
      <c r="G707" s="379"/>
      <c r="H707" s="253"/>
      <c r="I707" s="253"/>
      <c r="J707" s="253"/>
      <c r="K707" s="253"/>
      <c r="L707" s="253"/>
      <c r="M707" s="253"/>
      <c r="N707" s="253"/>
      <c r="O707" s="253"/>
      <c r="P707" s="253"/>
      <c r="Q707" s="253"/>
      <c r="R707" s="253"/>
      <c r="S707" s="253"/>
      <c r="T707" s="253"/>
      <c r="U707" s="253"/>
      <c r="V707" s="253"/>
      <c r="W707" s="253"/>
      <c r="X707" s="253"/>
      <c r="Y707" s="253"/>
      <c r="Z707" s="253"/>
      <c r="AA707" s="253"/>
    </row>
    <row r="708" spans="1:27" ht="11.25" customHeight="1" x14ac:dyDescent="0.25">
      <c r="A708" s="376"/>
      <c r="B708" s="253"/>
      <c r="C708" s="377"/>
      <c r="D708" s="377"/>
      <c r="E708" s="378"/>
      <c r="F708" s="378"/>
      <c r="G708" s="379"/>
      <c r="H708" s="253"/>
      <c r="I708" s="253"/>
      <c r="J708" s="253"/>
      <c r="K708" s="253"/>
      <c r="L708" s="253"/>
      <c r="M708" s="253"/>
      <c r="N708" s="253"/>
      <c r="O708" s="253"/>
      <c r="P708" s="253"/>
      <c r="Q708" s="253"/>
      <c r="R708" s="253"/>
      <c r="S708" s="253"/>
      <c r="T708" s="253"/>
      <c r="U708" s="253"/>
      <c r="V708" s="253"/>
      <c r="W708" s="253"/>
      <c r="X708" s="253"/>
      <c r="Y708" s="253"/>
      <c r="Z708" s="253"/>
      <c r="AA708" s="253"/>
    </row>
    <row r="709" spans="1:27" ht="11.25" customHeight="1" x14ac:dyDescent="0.25">
      <c r="A709" s="376"/>
      <c r="B709" s="253"/>
      <c r="C709" s="377"/>
      <c r="D709" s="377"/>
      <c r="E709" s="378"/>
      <c r="F709" s="378"/>
      <c r="G709" s="379"/>
      <c r="H709" s="253"/>
      <c r="I709" s="253"/>
      <c r="J709" s="253"/>
      <c r="K709" s="253"/>
      <c r="L709" s="253"/>
      <c r="M709" s="253"/>
      <c r="N709" s="253"/>
      <c r="O709" s="253"/>
      <c r="P709" s="253"/>
      <c r="Q709" s="253"/>
      <c r="R709" s="253"/>
      <c r="S709" s="253"/>
      <c r="T709" s="253"/>
      <c r="U709" s="253"/>
      <c r="V709" s="253"/>
      <c r="W709" s="253"/>
      <c r="X709" s="253"/>
      <c r="Y709" s="253"/>
      <c r="Z709" s="253"/>
      <c r="AA709" s="253"/>
    </row>
    <row r="710" spans="1:27" ht="11.25" customHeight="1" x14ac:dyDescent="0.25">
      <c r="A710" s="376"/>
      <c r="B710" s="253"/>
      <c r="C710" s="377"/>
      <c r="D710" s="377"/>
      <c r="E710" s="378"/>
      <c r="F710" s="378"/>
      <c r="G710" s="379"/>
      <c r="H710" s="253"/>
      <c r="I710" s="253"/>
      <c r="J710" s="253"/>
      <c r="K710" s="253"/>
      <c r="L710" s="253"/>
      <c r="M710" s="253"/>
      <c r="N710" s="253"/>
      <c r="O710" s="253"/>
      <c r="P710" s="253"/>
      <c r="Q710" s="253"/>
      <c r="R710" s="253"/>
      <c r="S710" s="253"/>
      <c r="T710" s="253"/>
      <c r="U710" s="253"/>
      <c r="V710" s="253"/>
      <c r="W710" s="253"/>
      <c r="X710" s="253"/>
      <c r="Y710" s="253"/>
      <c r="Z710" s="253"/>
      <c r="AA710" s="253"/>
    </row>
    <row r="711" spans="1:27" ht="11.25" customHeight="1" x14ac:dyDescent="0.25">
      <c r="A711" s="376"/>
      <c r="B711" s="253"/>
      <c r="C711" s="377"/>
      <c r="D711" s="377"/>
      <c r="E711" s="378"/>
      <c r="F711" s="378"/>
      <c r="G711" s="379"/>
      <c r="H711" s="253"/>
      <c r="I711" s="253"/>
      <c r="J711" s="253"/>
      <c r="K711" s="253"/>
      <c r="L711" s="253"/>
      <c r="M711" s="253"/>
      <c r="N711" s="253"/>
      <c r="O711" s="253"/>
      <c r="P711" s="253"/>
      <c r="Q711" s="253"/>
      <c r="R711" s="253"/>
      <c r="S711" s="253"/>
      <c r="T711" s="253"/>
      <c r="U711" s="253"/>
      <c r="V711" s="253"/>
      <c r="W711" s="253"/>
      <c r="X711" s="253"/>
      <c r="Y711" s="253"/>
      <c r="Z711" s="253"/>
      <c r="AA711" s="253"/>
    </row>
    <row r="712" spans="1:27" ht="11.25" customHeight="1" x14ac:dyDescent="0.25">
      <c r="A712" s="376"/>
      <c r="B712" s="253"/>
      <c r="C712" s="377"/>
      <c r="D712" s="377"/>
      <c r="E712" s="378"/>
      <c r="F712" s="378"/>
      <c r="G712" s="379"/>
      <c r="H712" s="253"/>
      <c r="I712" s="253"/>
      <c r="J712" s="253"/>
      <c r="K712" s="253"/>
      <c r="L712" s="253"/>
      <c r="M712" s="253"/>
      <c r="N712" s="253"/>
      <c r="O712" s="253"/>
      <c r="P712" s="253"/>
      <c r="Q712" s="253"/>
      <c r="R712" s="253"/>
      <c r="S712" s="253"/>
      <c r="T712" s="253"/>
      <c r="U712" s="253"/>
      <c r="V712" s="253"/>
      <c r="W712" s="253"/>
      <c r="X712" s="253"/>
      <c r="Y712" s="253"/>
      <c r="Z712" s="253"/>
      <c r="AA712" s="253"/>
    </row>
    <row r="713" spans="1:27" ht="11.25" customHeight="1" x14ac:dyDescent="0.25">
      <c r="A713" s="376"/>
      <c r="B713" s="253"/>
      <c r="C713" s="377"/>
      <c r="D713" s="377"/>
      <c r="E713" s="378"/>
      <c r="F713" s="378"/>
      <c r="G713" s="379"/>
      <c r="H713" s="253"/>
      <c r="I713" s="253"/>
      <c r="J713" s="253"/>
      <c r="K713" s="253"/>
      <c r="L713" s="253"/>
      <c r="M713" s="253"/>
      <c r="N713" s="253"/>
      <c r="O713" s="253"/>
      <c r="P713" s="253"/>
      <c r="Q713" s="253"/>
      <c r="R713" s="253"/>
      <c r="S713" s="253"/>
      <c r="T713" s="253"/>
      <c r="U713" s="253"/>
      <c r="V713" s="253"/>
      <c r="W713" s="253"/>
      <c r="X713" s="253"/>
      <c r="Y713" s="253"/>
      <c r="Z713" s="253"/>
      <c r="AA713" s="253"/>
    </row>
    <row r="714" spans="1:27" ht="11.25" customHeight="1" x14ac:dyDescent="0.25">
      <c r="A714" s="376"/>
      <c r="B714" s="253"/>
      <c r="C714" s="377"/>
      <c r="D714" s="377"/>
      <c r="E714" s="378"/>
      <c r="F714" s="378"/>
      <c r="G714" s="379"/>
      <c r="H714" s="253"/>
      <c r="I714" s="253"/>
      <c r="J714" s="253"/>
      <c r="K714" s="253"/>
      <c r="L714" s="253"/>
      <c r="M714" s="253"/>
      <c r="N714" s="253"/>
      <c r="O714" s="253"/>
      <c r="P714" s="253"/>
      <c r="Q714" s="253"/>
      <c r="R714" s="253"/>
      <c r="S714" s="253"/>
      <c r="T714" s="253"/>
      <c r="U714" s="253"/>
      <c r="V714" s="253"/>
      <c r="W714" s="253"/>
      <c r="X714" s="253"/>
      <c r="Y714" s="253"/>
      <c r="Z714" s="253"/>
      <c r="AA714" s="253"/>
    </row>
    <row r="715" spans="1:27" ht="11.25" customHeight="1" x14ac:dyDescent="0.25">
      <c r="A715" s="376"/>
      <c r="B715" s="253"/>
      <c r="C715" s="377"/>
      <c r="D715" s="377"/>
      <c r="E715" s="378"/>
      <c r="F715" s="378"/>
      <c r="G715" s="379"/>
      <c r="H715" s="253"/>
      <c r="I715" s="253"/>
      <c r="J715" s="253"/>
      <c r="K715" s="253"/>
      <c r="L715" s="253"/>
      <c r="M715" s="253"/>
      <c r="N715" s="253"/>
      <c r="O715" s="253"/>
      <c r="P715" s="253"/>
      <c r="Q715" s="253"/>
      <c r="R715" s="253"/>
      <c r="S715" s="253"/>
      <c r="T715" s="253"/>
      <c r="U715" s="253"/>
      <c r="V715" s="253"/>
      <c r="W715" s="253"/>
      <c r="X715" s="253"/>
      <c r="Y715" s="253"/>
      <c r="Z715" s="253"/>
      <c r="AA715" s="253"/>
    </row>
    <row r="716" spans="1:27" ht="11.25" customHeight="1" x14ac:dyDescent="0.25">
      <c r="A716" s="376"/>
      <c r="B716" s="253"/>
      <c r="C716" s="377"/>
      <c r="D716" s="377"/>
      <c r="E716" s="378"/>
      <c r="F716" s="378"/>
      <c r="G716" s="379"/>
      <c r="H716" s="253"/>
      <c r="I716" s="253"/>
      <c r="J716" s="253"/>
      <c r="K716" s="253"/>
      <c r="L716" s="253"/>
      <c r="M716" s="253"/>
      <c r="N716" s="253"/>
      <c r="O716" s="253"/>
      <c r="P716" s="253"/>
      <c r="Q716" s="253"/>
      <c r="R716" s="253"/>
      <c r="S716" s="253"/>
      <c r="T716" s="253"/>
      <c r="U716" s="253"/>
      <c r="V716" s="253"/>
      <c r="W716" s="253"/>
      <c r="X716" s="253"/>
      <c r="Y716" s="253"/>
      <c r="Z716" s="253"/>
      <c r="AA716" s="253"/>
    </row>
    <row r="717" spans="1:27" ht="11.25" customHeight="1" x14ac:dyDescent="0.25">
      <c r="A717" s="376"/>
      <c r="B717" s="253"/>
      <c r="C717" s="377"/>
      <c r="D717" s="377"/>
      <c r="E717" s="378"/>
      <c r="F717" s="378"/>
      <c r="G717" s="379"/>
      <c r="H717" s="253"/>
      <c r="I717" s="253"/>
      <c r="J717" s="253"/>
      <c r="K717" s="253"/>
      <c r="L717" s="253"/>
      <c r="M717" s="253"/>
      <c r="N717" s="253"/>
      <c r="O717" s="253"/>
      <c r="P717" s="253"/>
      <c r="Q717" s="253"/>
      <c r="R717" s="253"/>
      <c r="S717" s="253"/>
      <c r="T717" s="253"/>
      <c r="U717" s="253"/>
      <c r="V717" s="253"/>
      <c r="W717" s="253"/>
      <c r="X717" s="253"/>
      <c r="Y717" s="253"/>
      <c r="Z717" s="253"/>
      <c r="AA717" s="253"/>
    </row>
    <row r="718" spans="1:27" ht="11.25" customHeight="1" x14ac:dyDescent="0.25">
      <c r="A718" s="376"/>
      <c r="B718" s="253"/>
      <c r="C718" s="377"/>
      <c r="D718" s="377"/>
      <c r="E718" s="378"/>
      <c r="F718" s="378"/>
      <c r="G718" s="379"/>
      <c r="H718" s="253"/>
      <c r="I718" s="253"/>
      <c r="J718" s="253"/>
      <c r="K718" s="253"/>
      <c r="L718" s="253"/>
      <c r="M718" s="253"/>
      <c r="N718" s="253"/>
      <c r="O718" s="253"/>
      <c r="P718" s="253"/>
      <c r="Q718" s="253"/>
      <c r="R718" s="253"/>
      <c r="S718" s="253"/>
      <c r="T718" s="253"/>
      <c r="U718" s="253"/>
      <c r="V718" s="253"/>
      <c r="W718" s="253"/>
      <c r="X718" s="253"/>
      <c r="Y718" s="253"/>
      <c r="Z718" s="253"/>
      <c r="AA718" s="253"/>
    </row>
    <row r="719" spans="1:27" ht="11.25" customHeight="1" x14ac:dyDescent="0.25">
      <c r="A719" s="376"/>
      <c r="B719" s="253"/>
      <c r="C719" s="377"/>
      <c r="D719" s="377"/>
      <c r="E719" s="378"/>
      <c r="F719" s="378"/>
      <c r="G719" s="379"/>
      <c r="H719" s="253"/>
      <c r="I719" s="253"/>
      <c r="J719" s="253"/>
      <c r="K719" s="253"/>
      <c r="L719" s="253"/>
      <c r="M719" s="253"/>
      <c r="N719" s="253"/>
      <c r="O719" s="253"/>
      <c r="P719" s="253"/>
      <c r="Q719" s="253"/>
      <c r="R719" s="253"/>
      <c r="S719" s="253"/>
      <c r="T719" s="253"/>
      <c r="U719" s="253"/>
      <c r="V719" s="253"/>
      <c r="W719" s="253"/>
      <c r="X719" s="253"/>
      <c r="Y719" s="253"/>
      <c r="Z719" s="253"/>
      <c r="AA719" s="253"/>
    </row>
    <row r="720" spans="1:27" ht="11.25" customHeight="1" x14ac:dyDescent="0.25">
      <c r="A720" s="376"/>
      <c r="B720" s="253"/>
      <c r="C720" s="377"/>
      <c r="D720" s="377"/>
      <c r="E720" s="378"/>
      <c r="F720" s="378"/>
      <c r="G720" s="379"/>
      <c r="H720" s="253"/>
      <c r="I720" s="253"/>
      <c r="J720" s="253"/>
      <c r="K720" s="253"/>
      <c r="L720" s="253"/>
      <c r="M720" s="253"/>
      <c r="N720" s="253"/>
      <c r="O720" s="253"/>
      <c r="P720" s="253"/>
      <c r="Q720" s="253"/>
      <c r="R720" s="253"/>
      <c r="S720" s="253"/>
      <c r="T720" s="253"/>
      <c r="U720" s="253"/>
      <c r="V720" s="253"/>
      <c r="W720" s="253"/>
      <c r="X720" s="253"/>
      <c r="Y720" s="253"/>
      <c r="Z720" s="253"/>
      <c r="AA720" s="253"/>
    </row>
    <row r="721" spans="1:27" ht="11.25" customHeight="1" x14ac:dyDescent="0.25">
      <c r="A721" s="376"/>
      <c r="B721" s="253"/>
      <c r="C721" s="377"/>
      <c r="D721" s="377"/>
      <c r="E721" s="378"/>
      <c r="F721" s="378"/>
      <c r="G721" s="379"/>
      <c r="H721" s="253"/>
      <c r="I721" s="253"/>
      <c r="J721" s="253"/>
      <c r="K721" s="253"/>
      <c r="L721" s="253"/>
      <c r="M721" s="253"/>
      <c r="N721" s="253"/>
      <c r="O721" s="253"/>
      <c r="P721" s="253"/>
      <c r="Q721" s="253"/>
      <c r="R721" s="253"/>
      <c r="S721" s="253"/>
      <c r="T721" s="253"/>
      <c r="U721" s="253"/>
      <c r="V721" s="253"/>
      <c r="W721" s="253"/>
      <c r="X721" s="253"/>
      <c r="Y721" s="253"/>
      <c r="Z721" s="253"/>
      <c r="AA721" s="253"/>
    </row>
    <row r="722" spans="1:27" ht="11.25" customHeight="1" x14ac:dyDescent="0.25">
      <c r="A722" s="376"/>
      <c r="B722" s="253"/>
      <c r="C722" s="377"/>
      <c r="D722" s="377"/>
      <c r="E722" s="378"/>
      <c r="F722" s="378"/>
      <c r="G722" s="379"/>
      <c r="H722" s="253"/>
      <c r="I722" s="253"/>
      <c r="J722" s="253"/>
      <c r="K722" s="253"/>
      <c r="L722" s="253"/>
      <c r="M722" s="253"/>
      <c r="N722" s="253"/>
      <c r="O722" s="253"/>
      <c r="P722" s="253"/>
      <c r="Q722" s="253"/>
      <c r="R722" s="253"/>
      <c r="S722" s="253"/>
      <c r="T722" s="253"/>
      <c r="U722" s="253"/>
      <c r="V722" s="253"/>
      <c r="W722" s="253"/>
      <c r="X722" s="253"/>
      <c r="Y722" s="253"/>
      <c r="Z722" s="253"/>
      <c r="AA722" s="253"/>
    </row>
    <row r="723" spans="1:27" ht="11.25" customHeight="1" x14ac:dyDescent="0.25">
      <c r="A723" s="376"/>
      <c r="B723" s="253"/>
      <c r="C723" s="377"/>
      <c r="D723" s="377"/>
      <c r="E723" s="378"/>
      <c r="F723" s="378"/>
      <c r="G723" s="379"/>
      <c r="H723" s="253"/>
      <c r="I723" s="253"/>
      <c r="J723" s="253"/>
      <c r="K723" s="253"/>
      <c r="L723" s="253"/>
      <c r="M723" s="253"/>
      <c r="N723" s="253"/>
      <c r="O723" s="253"/>
      <c r="P723" s="253"/>
      <c r="Q723" s="253"/>
      <c r="R723" s="253"/>
      <c r="S723" s="253"/>
      <c r="T723" s="253"/>
      <c r="U723" s="253"/>
      <c r="V723" s="253"/>
      <c r="W723" s="253"/>
      <c r="X723" s="253"/>
      <c r="Y723" s="253"/>
      <c r="Z723" s="253"/>
      <c r="AA723" s="253"/>
    </row>
    <row r="724" spans="1:27" ht="11.25" customHeight="1" x14ac:dyDescent="0.25">
      <c r="A724" s="376"/>
      <c r="B724" s="253"/>
      <c r="C724" s="377"/>
      <c r="D724" s="377"/>
      <c r="E724" s="378"/>
      <c r="F724" s="378"/>
      <c r="G724" s="379"/>
      <c r="H724" s="253"/>
      <c r="I724" s="253"/>
      <c r="J724" s="253"/>
      <c r="K724" s="253"/>
      <c r="L724" s="253"/>
      <c r="M724" s="253"/>
      <c r="N724" s="253"/>
      <c r="O724" s="253"/>
      <c r="P724" s="253"/>
      <c r="Q724" s="253"/>
      <c r="R724" s="253"/>
      <c r="S724" s="253"/>
      <c r="T724" s="253"/>
      <c r="U724" s="253"/>
      <c r="V724" s="253"/>
      <c r="W724" s="253"/>
      <c r="X724" s="253"/>
      <c r="Y724" s="253"/>
      <c r="Z724" s="253"/>
      <c r="AA724" s="253"/>
    </row>
    <row r="725" spans="1:27" ht="11.25" customHeight="1" x14ac:dyDescent="0.25">
      <c r="A725" s="376"/>
      <c r="B725" s="253"/>
      <c r="C725" s="377"/>
      <c r="D725" s="377"/>
      <c r="E725" s="378"/>
      <c r="F725" s="378"/>
      <c r="G725" s="379"/>
      <c r="H725" s="253"/>
      <c r="I725" s="253"/>
      <c r="J725" s="253"/>
      <c r="K725" s="253"/>
      <c r="L725" s="253"/>
      <c r="M725" s="253"/>
      <c r="N725" s="253"/>
      <c r="O725" s="253"/>
      <c r="P725" s="253"/>
      <c r="Q725" s="253"/>
      <c r="R725" s="253"/>
      <c r="S725" s="253"/>
      <c r="T725" s="253"/>
      <c r="U725" s="253"/>
      <c r="V725" s="253"/>
      <c r="W725" s="253"/>
      <c r="X725" s="253"/>
      <c r="Y725" s="253"/>
      <c r="Z725" s="253"/>
      <c r="AA725" s="253"/>
    </row>
    <row r="726" spans="1:27" ht="11.25" customHeight="1" x14ac:dyDescent="0.25">
      <c r="A726" s="376"/>
      <c r="B726" s="253"/>
      <c r="C726" s="377"/>
      <c r="D726" s="377"/>
      <c r="E726" s="378"/>
      <c r="F726" s="378"/>
      <c r="G726" s="379"/>
      <c r="H726" s="253"/>
      <c r="I726" s="253"/>
      <c r="J726" s="253"/>
      <c r="K726" s="253"/>
      <c r="L726" s="253"/>
      <c r="M726" s="253"/>
      <c r="N726" s="253"/>
      <c r="O726" s="253"/>
      <c r="P726" s="253"/>
      <c r="Q726" s="253"/>
      <c r="R726" s="253"/>
      <c r="S726" s="253"/>
      <c r="T726" s="253"/>
      <c r="U726" s="253"/>
      <c r="V726" s="253"/>
      <c r="W726" s="253"/>
      <c r="X726" s="253"/>
      <c r="Y726" s="253"/>
      <c r="Z726" s="253"/>
      <c r="AA726" s="253"/>
    </row>
    <row r="727" spans="1:27" ht="11.25" customHeight="1" x14ac:dyDescent="0.25">
      <c r="A727" s="376"/>
      <c r="B727" s="253"/>
      <c r="C727" s="377"/>
      <c r="D727" s="377"/>
      <c r="E727" s="378"/>
      <c r="F727" s="378"/>
      <c r="G727" s="379"/>
      <c r="H727" s="253"/>
      <c r="I727" s="253"/>
      <c r="J727" s="253"/>
      <c r="K727" s="253"/>
      <c r="L727" s="253"/>
      <c r="M727" s="253"/>
      <c r="N727" s="253"/>
      <c r="O727" s="253"/>
      <c r="P727" s="253"/>
      <c r="Q727" s="253"/>
      <c r="R727" s="253"/>
      <c r="S727" s="253"/>
      <c r="T727" s="253"/>
      <c r="U727" s="253"/>
      <c r="V727" s="253"/>
      <c r="W727" s="253"/>
      <c r="X727" s="253"/>
      <c r="Y727" s="253"/>
      <c r="Z727" s="253"/>
      <c r="AA727" s="253"/>
    </row>
    <row r="728" spans="1:27" ht="11.25" customHeight="1" x14ac:dyDescent="0.25">
      <c r="A728" s="376"/>
      <c r="B728" s="253"/>
      <c r="C728" s="377"/>
      <c r="D728" s="377"/>
      <c r="E728" s="378"/>
      <c r="F728" s="378"/>
      <c r="G728" s="379"/>
      <c r="H728" s="253"/>
      <c r="I728" s="253"/>
      <c r="J728" s="253"/>
      <c r="K728" s="253"/>
      <c r="L728" s="253"/>
      <c r="M728" s="253"/>
      <c r="N728" s="253"/>
      <c r="O728" s="253"/>
      <c r="P728" s="253"/>
      <c r="Q728" s="253"/>
      <c r="R728" s="253"/>
      <c r="S728" s="253"/>
      <c r="T728" s="253"/>
      <c r="U728" s="253"/>
      <c r="V728" s="253"/>
      <c r="W728" s="253"/>
      <c r="X728" s="253"/>
      <c r="Y728" s="253"/>
      <c r="Z728" s="253"/>
      <c r="AA728" s="253"/>
    </row>
    <row r="729" spans="1:27" ht="11.25" customHeight="1" x14ac:dyDescent="0.25">
      <c r="A729" s="376"/>
      <c r="B729" s="253"/>
      <c r="C729" s="377"/>
      <c r="D729" s="377"/>
      <c r="E729" s="378"/>
      <c r="F729" s="378"/>
      <c r="G729" s="379"/>
      <c r="H729" s="253"/>
      <c r="I729" s="253"/>
      <c r="J729" s="253"/>
      <c r="K729" s="253"/>
      <c r="L729" s="253"/>
      <c r="M729" s="253"/>
      <c r="N729" s="253"/>
      <c r="O729" s="253"/>
      <c r="P729" s="253"/>
      <c r="Q729" s="253"/>
      <c r="R729" s="253"/>
      <c r="S729" s="253"/>
      <c r="T729" s="253"/>
      <c r="U729" s="253"/>
      <c r="V729" s="253"/>
      <c r="W729" s="253"/>
      <c r="X729" s="253"/>
      <c r="Y729" s="253"/>
      <c r="Z729" s="253"/>
      <c r="AA729" s="253"/>
    </row>
    <row r="730" spans="1:27" ht="11.25" customHeight="1" x14ac:dyDescent="0.25">
      <c r="A730" s="376"/>
      <c r="B730" s="253"/>
      <c r="C730" s="377"/>
      <c r="D730" s="377"/>
      <c r="E730" s="378"/>
      <c r="F730" s="378"/>
      <c r="G730" s="379"/>
      <c r="H730" s="253"/>
      <c r="I730" s="253"/>
      <c r="J730" s="253"/>
      <c r="K730" s="253"/>
      <c r="L730" s="253"/>
      <c r="M730" s="253"/>
      <c r="N730" s="253"/>
      <c r="O730" s="253"/>
      <c r="P730" s="253"/>
      <c r="Q730" s="253"/>
      <c r="R730" s="253"/>
      <c r="S730" s="253"/>
      <c r="T730" s="253"/>
      <c r="U730" s="253"/>
      <c r="V730" s="253"/>
      <c r="W730" s="253"/>
      <c r="X730" s="253"/>
      <c r="Y730" s="253"/>
      <c r="Z730" s="253"/>
      <c r="AA730" s="253"/>
    </row>
    <row r="731" spans="1:27" ht="11.25" customHeight="1" x14ac:dyDescent="0.25">
      <c r="A731" s="376"/>
      <c r="B731" s="253"/>
      <c r="C731" s="377"/>
      <c r="D731" s="377"/>
      <c r="E731" s="378"/>
      <c r="F731" s="378"/>
      <c r="G731" s="379"/>
      <c r="H731" s="253"/>
      <c r="I731" s="253"/>
      <c r="J731" s="253"/>
      <c r="K731" s="253"/>
      <c r="L731" s="253"/>
      <c r="M731" s="253"/>
      <c r="N731" s="253"/>
      <c r="O731" s="253"/>
      <c r="P731" s="253"/>
      <c r="Q731" s="253"/>
      <c r="R731" s="253"/>
      <c r="S731" s="253"/>
      <c r="T731" s="253"/>
      <c r="U731" s="253"/>
      <c r="V731" s="253"/>
      <c r="W731" s="253"/>
      <c r="X731" s="253"/>
      <c r="Y731" s="253"/>
      <c r="Z731" s="253"/>
      <c r="AA731" s="253"/>
    </row>
    <row r="732" spans="1:27" ht="11.25" customHeight="1" x14ac:dyDescent="0.25">
      <c r="A732" s="376"/>
      <c r="B732" s="253"/>
      <c r="C732" s="377"/>
      <c r="D732" s="377"/>
      <c r="E732" s="378"/>
      <c r="F732" s="378"/>
      <c r="G732" s="379"/>
      <c r="H732" s="253"/>
      <c r="I732" s="253"/>
      <c r="J732" s="253"/>
      <c r="K732" s="253"/>
      <c r="L732" s="253"/>
      <c r="M732" s="253"/>
      <c r="N732" s="253"/>
      <c r="O732" s="253"/>
      <c r="P732" s="253"/>
      <c r="Q732" s="253"/>
      <c r="R732" s="253"/>
      <c r="S732" s="253"/>
      <c r="T732" s="253"/>
      <c r="U732" s="253"/>
      <c r="V732" s="253"/>
      <c r="W732" s="253"/>
      <c r="X732" s="253"/>
      <c r="Y732" s="253"/>
      <c r="Z732" s="253"/>
      <c r="AA732" s="253"/>
    </row>
    <row r="733" spans="1:27" ht="11.25" customHeight="1" x14ac:dyDescent="0.25">
      <c r="A733" s="376"/>
      <c r="B733" s="253"/>
      <c r="C733" s="377"/>
      <c r="D733" s="377"/>
      <c r="E733" s="378"/>
      <c r="F733" s="378"/>
      <c r="G733" s="379"/>
      <c r="H733" s="253"/>
      <c r="I733" s="253"/>
      <c r="J733" s="253"/>
      <c r="K733" s="253"/>
      <c r="L733" s="253"/>
      <c r="M733" s="253"/>
      <c r="N733" s="253"/>
      <c r="O733" s="253"/>
      <c r="P733" s="253"/>
      <c r="Q733" s="253"/>
      <c r="R733" s="253"/>
      <c r="S733" s="253"/>
      <c r="T733" s="253"/>
      <c r="U733" s="253"/>
      <c r="V733" s="253"/>
      <c r="W733" s="253"/>
      <c r="X733" s="253"/>
      <c r="Y733" s="253"/>
      <c r="Z733" s="253"/>
      <c r="AA733" s="253"/>
    </row>
    <row r="734" spans="1:27" ht="11.25" customHeight="1" x14ac:dyDescent="0.25">
      <c r="A734" s="376"/>
      <c r="B734" s="253"/>
      <c r="C734" s="377"/>
      <c r="D734" s="377"/>
      <c r="E734" s="378"/>
      <c r="F734" s="378"/>
      <c r="G734" s="379"/>
      <c r="H734" s="253"/>
      <c r="I734" s="253"/>
      <c r="J734" s="253"/>
      <c r="K734" s="253"/>
      <c r="L734" s="253"/>
      <c r="M734" s="253"/>
      <c r="N734" s="253"/>
      <c r="O734" s="253"/>
      <c r="P734" s="253"/>
      <c r="Q734" s="253"/>
      <c r="R734" s="253"/>
      <c r="S734" s="253"/>
      <c r="T734" s="253"/>
      <c r="U734" s="253"/>
      <c r="V734" s="253"/>
      <c r="W734" s="253"/>
      <c r="X734" s="253"/>
      <c r="Y734" s="253"/>
      <c r="Z734" s="253"/>
      <c r="AA734" s="253"/>
    </row>
    <row r="735" spans="1:27" ht="11.25" customHeight="1" x14ac:dyDescent="0.25">
      <c r="A735" s="376"/>
      <c r="B735" s="253"/>
      <c r="C735" s="377"/>
      <c r="D735" s="377"/>
      <c r="E735" s="378"/>
      <c r="F735" s="378"/>
      <c r="G735" s="379"/>
      <c r="H735" s="253"/>
      <c r="I735" s="253"/>
      <c r="J735" s="253"/>
      <c r="K735" s="253"/>
      <c r="L735" s="253"/>
      <c r="M735" s="253"/>
      <c r="N735" s="253"/>
      <c r="O735" s="253"/>
      <c r="P735" s="253"/>
      <c r="Q735" s="253"/>
      <c r="R735" s="253"/>
      <c r="S735" s="253"/>
      <c r="T735" s="253"/>
      <c r="U735" s="253"/>
      <c r="V735" s="253"/>
      <c r="W735" s="253"/>
      <c r="X735" s="253"/>
      <c r="Y735" s="253"/>
      <c r="Z735" s="253"/>
      <c r="AA735" s="253"/>
    </row>
    <row r="736" spans="1:27" ht="11.25" customHeight="1" x14ac:dyDescent="0.25">
      <c r="A736" s="376"/>
      <c r="B736" s="253"/>
      <c r="C736" s="377"/>
      <c r="D736" s="377"/>
      <c r="E736" s="378"/>
      <c r="F736" s="378"/>
      <c r="G736" s="379"/>
      <c r="H736" s="253"/>
      <c r="I736" s="253"/>
      <c r="J736" s="253"/>
      <c r="K736" s="253"/>
      <c r="L736" s="253"/>
      <c r="M736" s="253"/>
      <c r="N736" s="253"/>
      <c r="O736" s="253"/>
      <c r="P736" s="253"/>
      <c r="Q736" s="253"/>
      <c r="R736" s="253"/>
      <c r="S736" s="253"/>
      <c r="T736" s="253"/>
      <c r="U736" s="253"/>
      <c r="V736" s="253"/>
      <c r="W736" s="253"/>
      <c r="X736" s="253"/>
      <c r="Y736" s="253"/>
      <c r="Z736" s="253"/>
      <c r="AA736" s="253"/>
    </row>
    <row r="737" spans="1:27" ht="11.25" customHeight="1" x14ac:dyDescent="0.25">
      <c r="A737" s="376"/>
      <c r="B737" s="253"/>
      <c r="C737" s="377"/>
      <c r="D737" s="377"/>
      <c r="E737" s="378"/>
      <c r="F737" s="378"/>
      <c r="G737" s="379"/>
      <c r="H737" s="253"/>
      <c r="I737" s="253"/>
      <c r="J737" s="253"/>
      <c r="K737" s="253"/>
      <c r="L737" s="253"/>
      <c r="M737" s="253"/>
      <c r="N737" s="253"/>
      <c r="O737" s="253"/>
      <c r="P737" s="253"/>
      <c r="Q737" s="253"/>
      <c r="R737" s="253"/>
      <c r="S737" s="253"/>
      <c r="T737" s="253"/>
      <c r="U737" s="253"/>
      <c r="V737" s="253"/>
      <c r="W737" s="253"/>
      <c r="X737" s="253"/>
      <c r="Y737" s="253"/>
      <c r="Z737" s="253"/>
      <c r="AA737" s="253"/>
    </row>
    <row r="738" spans="1:27" ht="11.25" customHeight="1" x14ac:dyDescent="0.25">
      <c r="A738" s="376"/>
      <c r="B738" s="253"/>
      <c r="C738" s="377"/>
      <c r="D738" s="377"/>
      <c r="E738" s="378"/>
      <c r="F738" s="378"/>
      <c r="G738" s="379"/>
      <c r="H738" s="253"/>
      <c r="I738" s="253"/>
      <c r="J738" s="253"/>
      <c r="K738" s="253"/>
      <c r="L738" s="253"/>
      <c r="M738" s="253"/>
      <c r="N738" s="253"/>
      <c r="O738" s="253"/>
      <c r="P738" s="253"/>
      <c r="Q738" s="253"/>
      <c r="R738" s="253"/>
      <c r="S738" s="253"/>
      <c r="T738" s="253"/>
      <c r="U738" s="253"/>
      <c r="V738" s="253"/>
      <c r="W738" s="253"/>
      <c r="X738" s="253"/>
      <c r="Y738" s="253"/>
      <c r="Z738" s="253"/>
      <c r="AA738" s="253"/>
    </row>
    <row r="739" spans="1:27" ht="11.25" customHeight="1" x14ac:dyDescent="0.25">
      <c r="A739" s="376"/>
      <c r="B739" s="253"/>
      <c r="C739" s="377"/>
      <c r="D739" s="377"/>
      <c r="E739" s="378"/>
      <c r="F739" s="378"/>
      <c r="G739" s="379"/>
      <c r="H739" s="253"/>
      <c r="I739" s="253"/>
      <c r="J739" s="253"/>
      <c r="K739" s="253"/>
      <c r="L739" s="253"/>
      <c r="M739" s="253"/>
      <c r="N739" s="253"/>
      <c r="O739" s="253"/>
      <c r="P739" s="253"/>
      <c r="Q739" s="253"/>
      <c r="R739" s="253"/>
      <c r="S739" s="253"/>
      <c r="T739" s="253"/>
      <c r="U739" s="253"/>
      <c r="V739" s="253"/>
      <c r="W739" s="253"/>
      <c r="X739" s="253"/>
      <c r="Y739" s="253"/>
      <c r="Z739" s="253"/>
      <c r="AA739" s="253"/>
    </row>
    <row r="740" spans="1:27" ht="11.25" customHeight="1" x14ac:dyDescent="0.25">
      <c r="A740" s="376"/>
      <c r="B740" s="253"/>
      <c r="C740" s="377"/>
      <c r="D740" s="377"/>
      <c r="E740" s="378"/>
      <c r="F740" s="378"/>
      <c r="G740" s="379"/>
      <c r="H740" s="253"/>
      <c r="I740" s="253"/>
      <c r="J740" s="253"/>
      <c r="K740" s="253"/>
      <c r="L740" s="253"/>
      <c r="M740" s="253"/>
      <c r="N740" s="253"/>
      <c r="O740" s="253"/>
      <c r="P740" s="253"/>
      <c r="Q740" s="253"/>
      <c r="R740" s="253"/>
      <c r="S740" s="253"/>
      <c r="T740" s="253"/>
      <c r="U740" s="253"/>
      <c r="V740" s="253"/>
      <c r="W740" s="253"/>
      <c r="X740" s="253"/>
      <c r="Y740" s="253"/>
      <c r="Z740" s="253"/>
      <c r="AA740" s="253"/>
    </row>
    <row r="741" spans="1:27" ht="11.25" customHeight="1" x14ac:dyDescent="0.25">
      <c r="A741" s="376"/>
      <c r="B741" s="253"/>
      <c r="C741" s="377"/>
      <c r="D741" s="377"/>
      <c r="E741" s="378"/>
      <c r="F741" s="378"/>
      <c r="G741" s="379"/>
      <c r="H741" s="253"/>
      <c r="I741" s="253"/>
      <c r="J741" s="253"/>
      <c r="K741" s="253"/>
      <c r="L741" s="253"/>
      <c r="M741" s="253"/>
      <c r="N741" s="253"/>
      <c r="O741" s="253"/>
      <c r="P741" s="253"/>
      <c r="Q741" s="253"/>
      <c r="R741" s="253"/>
      <c r="S741" s="253"/>
      <c r="T741" s="253"/>
      <c r="U741" s="253"/>
      <c r="V741" s="253"/>
      <c r="W741" s="253"/>
      <c r="X741" s="253"/>
      <c r="Y741" s="253"/>
      <c r="Z741" s="253"/>
      <c r="AA741" s="253"/>
    </row>
    <row r="742" spans="1:27" ht="11.25" customHeight="1" x14ac:dyDescent="0.25">
      <c r="A742" s="376"/>
      <c r="B742" s="253"/>
      <c r="C742" s="377"/>
      <c r="D742" s="377"/>
      <c r="E742" s="378"/>
      <c r="F742" s="378"/>
      <c r="G742" s="379"/>
      <c r="H742" s="253"/>
      <c r="I742" s="253"/>
      <c r="J742" s="253"/>
      <c r="K742" s="253"/>
      <c r="L742" s="253"/>
      <c r="M742" s="253"/>
      <c r="N742" s="253"/>
      <c r="O742" s="253"/>
      <c r="P742" s="253"/>
      <c r="Q742" s="253"/>
      <c r="R742" s="253"/>
      <c r="S742" s="253"/>
      <c r="T742" s="253"/>
      <c r="U742" s="253"/>
      <c r="V742" s="253"/>
      <c r="W742" s="253"/>
      <c r="X742" s="253"/>
      <c r="Y742" s="253"/>
      <c r="Z742" s="253"/>
      <c r="AA742" s="253"/>
    </row>
    <row r="743" spans="1:27" ht="11.25" customHeight="1" x14ac:dyDescent="0.25">
      <c r="A743" s="376"/>
      <c r="B743" s="253"/>
      <c r="C743" s="377"/>
      <c r="D743" s="377"/>
      <c r="E743" s="378"/>
      <c r="F743" s="378"/>
      <c r="G743" s="379"/>
      <c r="H743" s="253"/>
      <c r="I743" s="253"/>
      <c r="J743" s="253"/>
      <c r="K743" s="253"/>
      <c r="L743" s="253"/>
      <c r="M743" s="253"/>
      <c r="N743" s="253"/>
      <c r="O743" s="253"/>
      <c r="P743" s="253"/>
      <c r="Q743" s="253"/>
      <c r="R743" s="253"/>
      <c r="S743" s="253"/>
      <c r="T743" s="253"/>
      <c r="U743" s="253"/>
      <c r="V743" s="253"/>
      <c r="W743" s="253"/>
      <c r="X743" s="253"/>
      <c r="Y743" s="253"/>
      <c r="Z743" s="253"/>
      <c r="AA743" s="253"/>
    </row>
    <row r="744" spans="1:27" ht="11.25" customHeight="1" x14ac:dyDescent="0.25">
      <c r="A744" s="376"/>
      <c r="B744" s="253"/>
      <c r="C744" s="377"/>
      <c r="D744" s="377"/>
      <c r="E744" s="378"/>
      <c r="F744" s="378"/>
      <c r="G744" s="379"/>
      <c r="H744" s="253"/>
      <c r="I744" s="253"/>
      <c r="J744" s="253"/>
      <c r="K744" s="253"/>
      <c r="L744" s="253"/>
      <c r="M744" s="253"/>
      <c r="N744" s="253"/>
      <c r="O744" s="253"/>
      <c r="P744" s="253"/>
      <c r="Q744" s="253"/>
      <c r="R744" s="253"/>
      <c r="S744" s="253"/>
      <c r="T744" s="253"/>
      <c r="U744" s="253"/>
      <c r="V744" s="253"/>
      <c r="W744" s="253"/>
      <c r="X744" s="253"/>
      <c r="Y744" s="253"/>
      <c r="Z744" s="253"/>
      <c r="AA744" s="253"/>
    </row>
    <row r="745" spans="1:27" ht="11.25" customHeight="1" x14ac:dyDescent="0.25">
      <c r="A745" s="376"/>
      <c r="B745" s="253"/>
      <c r="C745" s="377"/>
      <c r="D745" s="377"/>
      <c r="E745" s="378"/>
      <c r="F745" s="378"/>
      <c r="G745" s="379"/>
      <c r="H745" s="253"/>
      <c r="I745" s="253"/>
      <c r="J745" s="253"/>
      <c r="K745" s="253"/>
      <c r="L745" s="253"/>
      <c r="M745" s="253"/>
      <c r="N745" s="253"/>
      <c r="O745" s="253"/>
      <c r="P745" s="253"/>
      <c r="Q745" s="253"/>
      <c r="R745" s="253"/>
      <c r="S745" s="253"/>
      <c r="T745" s="253"/>
      <c r="U745" s="253"/>
      <c r="V745" s="253"/>
      <c r="W745" s="253"/>
      <c r="X745" s="253"/>
      <c r="Y745" s="253"/>
      <c r="Z745" s="253"/>
      <c r="AA745" s="253"/>
    </row>
    <row r="746" spans="1:27" ht="11.25" customHeight="1" x14ac:dyDescent="0.25">
      <c r="A746" s="376"/>
      <c r="B746" s="253"/>
      <c r="C746" s="377"/>
      <c r="D746" s="377"/>
      <c r="E746" s="378"/>
      <c r="F746" s="378"/>
      <c r="G746" s="379"/>
      <c r="H746" s="253"/>
      <c r="I746" s="253"/>
      <c r="J746" s="253"/>
      <c r="K746" s="253"/>
      <c r="L746" s="253"/>
      <c r="M746" s="253"/>
      <c r="N746" s="253"/>
      <c r="O746" s="253"/>
      <c r="P746" s="253"/>
      <c r="Q746" s="253"/>
      <c r="R746" s="253"/>
      <c r="S746" s="253"/>
      <c r="T746" s="253"/>
      <c r="U746" s="253"/>
      <c r="V746" s="253"/>
      <c r="W746" s="253"/>
      <c r="X746" s="253"/>
      <c r="Y746" s="253"/>
      <c r="Z746" s="253"/>
      <c r="AA746" s="253"/>
    </row>
    <row r="747" spans="1:27" ht="11.25" customHeight="1" x14ac:dyDescent="0.25">
      <c r="A747" s="376"/>
      <c r="B747" s="253"/>
      <c r="C747" s="377"/>
      <c r="D747" s="377"/>
      <c r="E747" s="378"/>
      <c r="F747" s="378"/>
      <c r="G747" s="379"/>
      <c r="H747" s="253"/>
      <c r="I747" s="253"/>
      <c r="J747" s="253"/>
      <c r="K747" s="253"/>
      <c r="L747" s="253"/>
      <c r="M747" s="253"/>
      <c r="N747" s="253"/>
      <c r="O747" s="253"/>
      <c r="P747" s="253"/>
      <c r="Q747" s="253"/>
      <c r="R747" s="253"/>
      <c r="S747" s="253"/>
      <c r="T747" s="253"/>
      <c r="U747" s="253"/>
      <c r="V747" s="253"/>
      <c r="W747" s="253"/>
      <c r="X747" s="253"/>
      <c r="Y747" s="253"/>
      <c r="Z747" s="253"/>
      <c r="AA747" s="253"/>
    </row>
    <row r="748" spans="1:27" ht="11.25" customHeight="1" x14ac:dyDescent="0.25">
      <c r="A748" s="376"/>
      <c r="B748" s="253"/>
      <c r="C748" s="377"/>
      <c r="D748" s="377"/>
      <c r="E748" s="378"/>
      <c r="F748" s="378"/>
      <c r="G748" s="379"/>
      <c r="H748" s="253"/>
      <c r="I748" s="253"/>
      <c r="J748" s="253"/>
      <c r="K748" s="253"/>
      <c r="L748" s="253"/>
      <c r="M748" s="253"/>
      <c r="N748" s="253"/>
      <c r="O748" s="253"/>
      <c r="P748" s="253"/>
      <c r="Q748" s="253"/>
      <c r="R748" s="253"/>
      <c r="S748" s="253"/>
      <c r="T748" s="253"/>
      <c r="U748" s="253"/>
      <c r="V748" s="253"/>
      <c r="W748" s="253"/>
      <c r="X748" s="253"/>
      <c r="Y748" s="253"/>
      <c r="Z748" s="253"/>
      <c r="AA748" s="253"/>
    </row>
    <row r="749" spans="1:27" ht="11.25" customHeight="1" x14ac:dyDescent="0.25">
      <c r="A749" s="376"/>
      <c r="B749" s="253"/>
      <c r="C749" s="377"/>
      <c r="D749" s="377"/>
      <c r="E749" s="378"/>
      <c r="F749" s="378"/>
      <c r="G749" s="379"/>
      <c r="H749" s="253"/>
      <c r="I749" s="253"/>
      <c r="J749" s="253"/>
      <c r="K749" s="253"/>
      <c r="L749" s="253"/>
      <c r="M749" s="253"/>
      <c r="N749" s="253"/>
      <c r="O749" s="253"/>
      <c r="P749" s="253"/>
      <c r="Q749" s="253"/>
      <c r="R749" s="253"/>
      <c r="S749" s="253"/>
      <c r="T749" s="253"/>
      <c r="U749" s="253"/>
      <c r="V749" s="253"/>
      <c r="W749" s="253"/>
      <c r="X749" s="253"/>
      <c r="Y749" s="253"/>
      <c r="Z749" s="253"/>
      <c r="AA749" s="253"/>
    </row>
    <row r="750" spans="1:27" ht="11.25" customHeight="1" x14ac:dyDescent="0.25">
      <c r="A750" s="376"/>
      <c r="B750" s="253"/>
      <c r="C750" s="377"/>
      <c r="D750" s="377"/>
      <c r="E750" s="378"/>
      <c r="F750" s="378"/>
      <c r="G750" s="379"/>
      <c r="H750" s="253"/>
      <c r="I750" s="253"/>
      <c r="J750" s="253"/>
      <c r="K750" s="253"/>
      <c r="L750" s="253"/>
      <c r="M750" s="253"/>
      <c r="N750" s="253"/>
      <c r="O750" s="253"/>
      <c r="P750" s="253"/>
      <c r="Q750" s="253"/>
      <c r="R750" s="253"/>
      <c r="S750" s="253"/>
      <c r="T750" s="253"/>
      <c r="U750" s="253"/>
      <c r="V750" s="253"/>
      <c r="W750" s="253"/>
      <c r="X750" s="253"/>
      <c r="Y750" s="253"/>
      <c r="Z750" s="253"/>
      <c r="AA750" s="253"/>
    </row>
    <row r="751" spans="1:27" ht="11.25" customHeight="1" x14ac:dyDescent="0.25">
      <c r="A751" s="376"/>
      <c r="B751" s="253"/>
      <c r="C751" s="377"/>
      <c r="D751" s="377"/>
      <c r="E751" s="378"/>
      <c r="F751" s="378"/>
      <c r="G751" s="379"/>
      <c r="H751" s="253"/>
      <c r="I751" s="253"/>
      <c r="J751" s="253"/>
      <c r="K751" s="253"/>
      <c r="L751" s="253"/>
      <c r="M751" s="253"/>
      <c r="N751" s="253"/>
      <c r="O751" s="253"/>
      <c r="P751" s="253"/>
      <c r="Q751" s="253"/>
      <c r="R751" s="253"/>
      <c r="S751" s="253"/>
      <c r="T751" s="253"/>
      <c r="U751" s="253"/>
      <c r="V751" s="253"/>
      <c r="W751" s="253"/>
      <c r="X751" s="253"/>
      <c r="Y751" s="253"/>
      <c r="Z751" s="253"/>
      <c r="AA751" s="253"/>
    </row>
    <row r="752" spans="1:27" ht="11.25" customHeight="1" x14ac:dyDescent="0.25">
      <c r="A752" s="376"/>
      <c r="B752" s="253"/>
      <c r="C752" s="377"/>
      <c r="D752" s="377"/>
      <c r="E752" s="378"/>
      <c r="F752" s="378"/>
      <c r="G752" s="379"/>
      <c r="H752" s="253"/>
      <c r="I752" s="253"/>
      <c r="J752" s="253"/>
      <c r="K752" s="253"/>
      <c r="L752" s="253"/>
      <c r="M752" s="253"/>
      <c r="N752" s="253"/>
      <c r="O752" s="253"/>
      <c r="P752" s="253"/>
      <c r="Q752" s="253"/>
      <c r="R752" s="253"/>
      <c r="S752" s="253"/>
      <c r="T752" s="253"/>
      <c r="U752" s="253"/>
      <c r="V752" s="253"/>
      <c r="W752" s="253"/>
      <c r="X752" s="253"/>
      <c r="Y752" s="253"/>
      <c r="Z752" s="253"/>
      <c r="AA752" s="253"/>
    </row>
    <row r="753" spans="1:27" ht="11.25" customHeight="1" x14ac:dyDescent="0.25">
      <c r="A753" s="376"/>
      <c r="B753" s="253"/>
      <c r="C753" s="377"/>
      <c r="D753" s="377"/>
      <c r="E753" s="378"/>
      <c r="F753" s="378"/>
      <c r="G753" s="379"/>
      <c r="H753" s="253"/>
      <c r="I753" s="253"/>
      <c r="J753" s="253"/>
      <c r="K753" s="253"/>
      <c r="L753" s="253"/>
      <c r="M753" s="253"/>
      <c r="N753" s="253"/>
      <c r="O753" s="253"/>
      <c r="P753" s="253"/>
      <c r="Q753" s="253"/>
      <c r="R753" s="253"/>
      <c r="S753" s="253"/>
      <c r="T753" s="253"/>
      <c r="U753" s="253"/>
      <c r="V753" s="253"/>
      <c r="W753" s="253"/>
      <c r="X753" s="253"/>
      <c r="Y753" s="253"/>
      <c r="Z753" s="253"/>
      <c r="AA753" s="253"/>
    </row>
    <row r="754" spans="1:27" ht="11.25" customHeight="1" x14ac:dyDescent="0.25">
      <c r="A754" s="376"/>
      <c r="B754" s="253"/>
      <c r="C754" s="377"/>
      <c r="D754" s="377"/>
      <c r="E754" s="378"/>
      <c r="F754" s="378"/>
      <c r="G754" s="379"/>
      <c r="H754" s="253"/>
      <c r="I754" s="253"/>
      <c r="J754" s="253"/>
      <c r="K754" s="253"/>
      <c r="L754" s="253"/>
      <c r="M754" s="253"/>
      <c r="N754" s="253"/>
      <c r="O754" s="253"/>
      <c r="P754" s="253"/>
      <c r="Q754" s="253"/>
      <c r="R754" s="253"/>
      <c r="S754" s="253"/>
      <c r="T754" s="253"/>
      <c r="U754" s="253"/>
      <c r="V754" s="253"/>
      <c r="W754" s="253"/>
      <c r="X754" s="253"/>
      <c r="Y754" s="253"/>
      <c r="Z754" s="253"/>
      <c r="AA754" s="253"/>
    </row>
    <row r="755" spans="1:27" ht="11.25" customHeight="1" x14ac:dyDescent="0.25">
      <c r="A755" s="376"/>
      <c r="B755" s="253"/>
      <c r="C755" s="377"/>
      <c r="D755" s="377"/>
      <c r="E755" s="378"/>
      <c r="F755" s="378"/>
      <c r="G755" s="379"/>
      <c r="H755" s="253"/>
      <c r="I755" s="253"/>
      <c r="J755" s="253"/>
      <c r="K755" s="253"/>
      <c r="L755" s="253"/>
      <c r="M755" s="253"/>
      <c r="N755" s="253"/>
      <c r="O755" s="253"/>
      <c r="P755" s="253"/>
      <c r="Q755" s="253"/>
      <c r="R755" s="253"/>
      <c r="S755" s="253"/>
      <c r="T755" s="253"/>
      <c r="U755" s="253"/>
      <c r="V755" s="253"/>
      <c r="W755" s="253"/>
      <c r="X755" s="253"/>
      <c r="Y755" s="253"/>
      <c r="Z755" s="253"/>
      <c r="AA755" s="253"/>
    </row>
    <row r="756" spans="1:27" ht="11.25" customHeight="1" x14ac:dyDescent="0.25">
      <c r="A756" s="376"/>
      <c r="B756" s="253"/>
      <c r="C756" s="377"/>
      <c r="D756" s="377"/>
      <c r="E756" s="378"/>
      <c r="F756" s="378"/>
      <c r="G756" s="379"/>
      <c r="H756" s="253"/>
      <c r="I756" s="253"/>
      <c r="J756" s="253"/>
      <c r="K756" s="253"/>
      <c r="L756" s="253"/>
      <c r="M756" s="253"/>
      <c r="N756" s="253"/>
      <c r="O756" s="253"/>
      <c r="P756" s="253"/>
      <c r="Q756" s="253"/>
      <c r="R756" s="253"/>
      <c r="S756" s="253"/>
      <c r="T756" s="253"/>
      <c r="U756" s="253"/>
      <c r="V756" s="253"/>
      <c r="W756" s="253"/>
      <c r="X756" s="253"/>
      <c r="Y756" s="253"/>
      <c r="Z756" s="253"/>
      <c r="AA756" s="253"/>
    </row>
    <row r="757" spans="1:27" ht="11.25" customHeight="1" x14ac:dyDescent="0.25">
      <c r="A757" s="376"/>
      <c r="B757" s="253"/>
      <c r="C757" s="377"/>
      <c r="D757" s="377"/>
      <c r="E757" s="378"/>
      <c r="F757" s="378"/>
      <c r="G757" s="379"/>
      <c r="H757" s="253"/>
      <c r="I757" s="253"/>
      <c r="J757" s="253"/>
      <c r="K757" s="253"/>
      <c r="L757" s="253"/>
      <c r="M757" s="253"/>
      <c r="N757" s="253"/>
      <c r="O757" s="253"/>
      <c r="P757" s="253"/>
      <c r="Q757" s="253"/>
      <c r="R757" s="253"/>
      <c r="S757" s="253"/>
      <c r="T757" s="253"/>
      <c r="U757" s="253"/>
      <c r="V757" s="253"/>
      <c r="W757" s="253"/>
      <c r="X757" s="253"/>
      <c r="Y757" s="253"/>
      <c r="Z757" s="253"/>
      <c r="AA757" s="253"/>
    </row>
    <row r="758" spans="1:27" ht="11.25" customHeight="1" x14ac:dyDescent="0.25">
      <c r="A758" s="376"/>
      <c r="B758" s="253"/>
      <c r="C758" s="377"/>
      <c r="D758" s="377"/>
      <c r="E758" s="378"/>
      <c r="F758" s="378"/>
      <c r="G758" s="379"/>
      <c r="H758" s="253"/>
      <c r="I758" s="253"/>
      <c r="J758" s="253"/>
      <c r="K758" s="253"/>
      <c r="L758" s="253"/>
      <c r="M758" s="253"/>
      <c r="N758" s="253"/>
      <c r="O758" s="253"/>
      <c r="P758" s="253"/>
      <c r="Q758" s="253"/>
      <c r="R758" s="253"/>
      <c r="S758" s="253"/>
      <c r="T758" s="253"/>
      <c r="U758" s="253"/>
      <c r="V758" s="253"/>
      <c r="W758" s="253"/>
      <c r="X758" s="253"/>
      <c r="Y758" s="253"/>
      <c r="Z758" s="253"/>
      <c r="AA758" s="253"/>
    </row>
    <row r="759" spans="1:27" ht="11.25" customHeight="1" x14ac:dyDescent="0.25">
      <c r="A759" s="376"/>
      <c r="B759" s="253"/>
      <c r="C759" s="377"/>
      <c r="D759" s="377"/>
      <c r="E759" s="378"/>
      <c r="F759" s="378"/>
      <c r="G759" s="379"/>
      <c r="H759" s="253"/>
      <c r="I759" s="253"/>
      <c r="J759" s="253"/>
      <c r="K759" s="253"/>
      <c r="L759" s="253"/>
      <c r="M759" s="253"/>
      <c r="N759" s="253"/>
      <c r="O759" s="253"/>
      <c r="P759" s="253"/>
      <c r="Q759" s="253"/>
      <c r="R759" s="253"/>
      <c r="S759" s="253"/>
      <c r="T759" s="253"/>
      <c r="U759" s="253"/>
      <c r="V759" s="253"/>
      <c r="W759" s="253"/>
      <c r="X759" s="253"/>
      <c r="Y759" s="253"/>
      <c r="Z759" s="253"/>
      <c r="AA759" s="253"/>
    </row>
    <row r="760" spans="1:27" ht="11.25" customHeight="1" x14ac:dyDescent="0.25">
      <c r="A760" s="376"/>
      <c r="B760" s="253"/>
      <c r="C760" s="377"/>
      <c r="D760" s="377"/>
      <c r="E760" s="378"/>
      <c r="F760" s="378"/>
      <c r="G760" s="379"/>
      <c r="H760" s="253"/>
      <c r="I760" s="253"/>
      <c r="J760" s="253"/>
      <c r="K760" s="253"/>
      <c r="L760" s="253"/>
      <c r="M760" s="253"/>
      <c r="N760" s="253"/>
      <c r="O760" s="253"/>
      <c r="P760" s="253"/>
      <c r="Q760" s="253"/>
      <c r="R760" s="253"/>
      <c r="S760" s="253"/>
      <c r="T760" s="253"/>
      <c r="U760" s="253"/>
      <c r="V760" s="253"/>
      <c r="W760" s="253"/>
      <c r="X760" s="253"/>
      <c r="Y760" s="253"/>
      <c r="Z760" s="253"/>
      <c r="AA760" s="253"/>
    </row>
    <row r="761" spans="1:27" ht="11.25" customHeight="1" x14ac:dyDescent="0.25">
      <c r="A761" s="376"/>
      <c r="B761" s="253"/>
      <c r="C761" s="377"/>
      <c r="D761" s="377"/>
      <c r="E761" s="378"/>
      <c r="F761" s="378"/>
      <c r="G761" s="379"/>
      <c r="H761" s="253"/>
      <c r="I761" s="253"/>
      <c r="J761" s="253"/>
      <c r="K761" s="253"/>
      <c r="L761" s="253"/>
      <c r="M761" s="253"/>
      <c r="N761" s="253"/>
      <c r="O761" s="253"/>
      <c r="P761" s="253"/>
      <c r="Q761" s="253"/>
      <c r="R761" s="253"/>
      <c r="S761" s="253"/>
      <c r="T761" s="253"/>
      <c r="U761" s="253"/>
      <c r="V761" s="253"/>
      <c r="W761" s="253"/>
      <c r="X761" s="253"/>
      <c r="Y761" s="253"/>
      <c r="Z761" s="253"/>
      <c r="AA761" s="253"/>
    </row>
    <row r="762" spans="1:27" ht="11.25" customHeight="1" x14ac:dyDescent="0.25">
      <c r="A762" s="376"/>
      <c r="B762" s="253"/>
      <c r="C762" s="377"/>
      <c r="D762" s="377"/>
      <c r="E762" s="378"/>
      <c r="F762" s="378"/>
      <c r="G762" s="379"/>
      <c r="H762" s="253"/>
      <c r="I762" s="253"/>
      <c r="J762" s="253"/>
      <c r="K762" s="253"/>
      <c r="L762" s="253"/>
      <c r="M762" s="253"/>
      <c r="N762" s="253"/>
      <c r="O762" s="253"/>
      <c r="P762" s="253"/>
      <c r="Q762" s="253"/>
      <c r="R762" s="253"/>
      <c r="S762" s="253"/>
      <c r="T762" s="253"/>
      <c r="U762" s="253"/>
      <c r="V762" s="253"/>
      <c r="W762" s="253"/>
      <c r="X762" s="253"/>
      <c r="Y762" s="253"/>
      <c r="Z762" s="253"/>
      <c r="AA762" s="253"/>
    </row>
    <row r="763" spans="1:27" ht="11.25" customHeight="1" x14ac:dyDescent="0.25">
      <c r="A763" s="376"/>
      <c r="B763" s="253"/>
      <c r="C763" s="377"/>
      <c r="D763" s="377"/>
      <c r="E763" s="378"/>
      <c r="F763" s="378"/>
      <c r="G763" s="379"/>
      <c r="H763" s="253"/>
      <c r="I763" s="253"/>
      <c r="J763" s="253"/>
      <c r="K763" s="253"/>
      <c r="L763" s="253"/>
      <c r="M763" s="253"/>
      <c r="N763" s="253"/>
      <c r="O763" s="253"/>
      <c r="P763" s="253"/>
      <c r="Q763" s="253"/>
      <c r="R763" s="253"/>
      <c r="S763" s="253"/>
      <c r="T763" s="253"/>
      <c r="U763" s="253"/>
      <c r="V763" s="253"/>
      <c r="W763" s="253"/>
      <c r="X763" s="253"/>
      <c r="Y763" s="253"/>
      <c r="Z763" s="253"/>
      <c r="AA763" s="253"/>
    </row>
    <row r="764" spans="1:27" ht="11.25" customHeight="1" x14ac:dyDescent="0.25">
      <c r="A764" s="376"/>
      <c r="B764" s="253"/>
      <c r="C764" s="377"/>
      <c r="D764" s="377"/>
      <c r="E764" s="378"/>
      <c r="F764" s="378"/>
      <c r="G764" s="379"/>
      <c r="H764" s="253"/>
      <c r="I764" s="253"/>
      <c r="J764" s="253"/>
      <c r="K764" s="253"/>
      <c r="L764" s="253"/>
      <c r="M764" s="253"/>
      <c r="N764" s="253"/>
      <c r="O764" s="253"/>
      <c r="P764" s="253"/>
      <c r="Q764" s="253"/>
      <c r="R764" s="253"/>
      <c r="S764" s="253"/>
      <c r="T764" s="253"/>
      <c r="U764" s="253"/>
      <c r="V764" s="253"/>
      <c r="W764" s="253"/>
      <c r="X764" s="253"/>
      <c r="Y764" s="253"/>
      <c r="Z764" s="253"/>
      <c r="AA764" s="253"/>
    </row>
    <row r="765" spans="1:27" ht="11.25" customHeight="1" x14ac:dyDescent="0.25">
      <c r="A765" s="376"/>
      <c r="B765" s="253"/>
      <c r="C765" s="377"/>
      <c r="D765" s="377"/>
      <c r="E765" s="378"/>
      <c r="F765" s="378"/>
      <c r="G765" s="379"/>
      <c r="H765" s="253"/>
      <c r="I765" s="253"/>
      <c r="J765" s="253"/>
      <c r="K765" s="253"/>
      <c r="L765" s="253"/>
      <c r="M765" s="253"/>
      <c r="N765" s="253"/>
      <c r="O765" s="253"/>
      <c r="P765" s="253"/>
      <c r="Q765" s="253"/>
      <c r="R765" s="253"/>
      <c r="S765" s="253"/>
      <c r="T765" s="253"/>
      <c r="U765" s="253"/>
      <c r="V765" s="253"/>
      <c r="W765" s="253"/>
      <c r="X765" s="253"/>
      <c r="Y765" s="253"/>
      <c r="Z765" s="253"/>
      <c r="AA765" s="253"/>
    </row>
    <row r="766" spans="1:27" ht="11.25" customHeight="1" x14ac:dyDescent="0.25">
      <c r="A766" s="376"/>
      <c r="B766" s="253"/>
      <c r="C766" s="377"/>
      <c r="D766" s="377"/>
      <c r="E766" s="378"/>
      <c r="F766" s="378"/>
      <c r="G766" s="379"/>
      <c r="H766" s="253"/>
      <c r="I766" s="253"/>
      <c r="J766" s="253"/>
      <c r="K766" s="253"/>
      <c r="L766" s="253"/>
      <c r="M766" s="253"/>
      <c r="N766" s="253"/>
      <c r="O766" s="253"/>
      <c r="P766" s="253"/>
      <c r="Q766" s="253"/>
      <c r="R766" s="253"/>
      <c r="S766" s="253"/>
      <c r="T766" s="253"/>
      <c r="U766" s="253"/>
      <c r="V766" s="253"/>
      <c r="W766" s="253"/>
      <c r="X766" s="253"/>
      <c r="Y766" s="253"/>
      <c r="Z766" s="253"/>
      <c r="AA766" s="253"/>
    </row>
    <row r="767" spans="1:27" ht="11.25" customHeight="1" x14ac:dyDescent="0.25">
      <c r="A767" s="376"/>
      <c r="B767" s="253"/>
      <c r="C767" s="377"/>
      <c r="D767" s="377"/>
      <c r="E767" s="378"/>
      <c r="F767" s="378"/>
      <c r="G767" s="379"/>
      <c r="H767" s="253"/>
      <c r="I767" s="253"/>
      <c r="J767" s="253"/>
      <c r="K767" s="253"/>
      <c r="L767" s="253"/>
      <c r="M767" s="253"/>
      <c r="N767" s="253"/>
      <c r="O767" s="253"/>
      <c r="P767" s="253"/>
      <c r="Q767" s="253"/>
      <c r="R767" s="253"/>
      <c r="S767" s="253"/>
      <c r="T767" s="253"/>
      <c r="U767" s="253"/>
      <c r="V767" s="253"/>
      <c r="W767" s="253"/>
      <c r="X767" s="253"/>
      <c r="Y767" s="253"/>
      <c r="Z767" s="253"/>
      <c r="AA767" s="253"/>
    </row>
    <row r="768" spans="1:27" ht="11.25" customHeight="1" x14ac:dyDescent="0.25">
      <c r="A768" s="376"/>
      <c r="B768" s="253"/>
      <c r="C768" s="377"/>
      <c r="D768" s="377"/>
      <c r="E768" s="378"/>
      <c r="F768" s="378"/>
      <c r="G768" s="379"/>
      <c r="H768" s="253"/>
      <c r="I768" s="253"/>
      <c r="J768" s="253"/>
      <c r="K768" s="253"/>
      <c r="L768" s="253"/>
      <c r="M768" s="253"/>
      <c r="N768" s="253"/>
      <c r="O768" s="253"/>
      <c r="P768" s="253"/>
      <c r="Q768" s="253"/>
      <c r="R768" s="253"/>
      <c r="S768" s="253"/>
      <c r="T768" s="253"/>
      <c r="U768" s="253"/>
      <c r="V768" s="253"/>
      <c r="W768" s="253"/>
      <c r="X768" s="253"/>
      <c r="Y768" s="253"/>
      <c r="Z768" s="253"/>
      <c r="AA768" s="253"/>
    </row>
    <row r="769" spans="1:27" ht="11.25" customHeight="1" x14ac:dyDescent="0.25">
      <c r="A769" s="376"/>
      <c r="B769" s="253"/>
      <c r="C769" s="377"/>
      <c r="D769" s="377"/>
      <c r="E769" s="378"/>
      <c r="F769" s="378"/>
      <c r="G769" s="379"/>
      <c r="H769" s="253"/>
      <c r="I769" s="253"/>
      <c r="J769" s="253"/>
      <c r="K769" s="253"/>
      <c r="L769" s="253"/>
      <c r="M769" s="253"/>
      <c r="N769" s="253"/>
      <c r="O769" s="253"/>
      <c r="P769" s="253"/>
      <c r="Q769" s="253"/>
      <c r="R769" s="253"/>
      <c r="S769" s="253"/>
      <c r="T769" s="253"/>
      <c r="U769" s="253"/>
      <c r="V769" s="253"/>
      <c r="W769" s="253"/>
      <c r="X769" s="253"/>
      <c r="Y769" s="253"/>
      <c r="Z769" s="253"/>
      <c r="AA769" s="253"/>
    </row>
    <row r="770" spans="1:27" ht="11.25" customHeight="1" x14ac:dyDescent="0.25">
      <c r="A770" s="376"/>
      <c r="B770" s="253"/>
      <c r="C770" s="377"/>
      <c r="D770" s="377"/>
      <c r="E770" s="378"/>
      <c r="F770" s="378"/>
      <c r="G770" s="379"/>
      <c r="H770" s="253"/>
      <c r="I770" s="253"/>
      <c r="J770" s="253"/>
      <c r="K770" s="253"/>
      <c r="L770" s="253"/>
      <c r="M770" s="253"/>
      <c r="N770" s="253"/>
      <c r="O770" s="253"/>
      <c r="P770" s="253"/>
      <c r="Q770" s="253"/>
      <c r="R770" s="253"/>
      <c r="S770" s="253"/>
      <c r="T770" s="253"/>
      <c r="U770" s="253"/>
      <c r="V770" s="253"/>
      <c r="W770" s="253"/>
      <c r="X770" s="253"/>
      <c r="Y770" s="253"/>
      <c r="Z770" s="253"/>
      <c r="AA770" s="253"/>
    </row>
    <row r="771" spans="1:27" ht="11.25" customHeight="1" x14ac:dyDescent="0.25">
      <c r="A771" s="376"/>
      <c r="B771" s="253"/>
      <c r="C771" s="377"/>
      <c r="D771" s="377"/>
      <c r="E771" s="378"/>
      <c r="F771" s="378"/>
      <c r="G771" s="379"/>
      <c r="H771" s="253"/>
      <c r="I771" s="253"/>
      <c r="J771" s="253"/>
      <c r="K771" s="253"/>
      <c r="L771" s="253"/>
      <c r="M771" s="253"/>
      <c r="N771" s="253"/>
      <c r="O771" s="253"/>
      <c r="P771" s="253"/>
      <c r="Q771" s="253"/>
      <c r="R771" s="253"/>
      <c r="S771" s="253"/>
      <c r="T771" s="253"/>
      <c r="U771" s="253"/>
      <c r="V771" s="253"/>
      <c r="W771" s="253"/>
      <c r="X771" s="253"/>
      <c r="Y771" s="253"/>
      <c r="Z771" s="253"/>
      <c r="AA771" s="253"/>
    </row>
    <row r="772" spans="1:27" ht="11.25" customHeight="1" x14ac:dyDescent="0.25">
      <c r="A772" s="376"/>
      <c r="B772" s="253"/>
      <c r="C772" s="377"/>
      <c r="D772" s="377"/>
      <c r="E772" s="378"/>
      <c r="F772" s="378"/>
      <c r="G772" s="379"/>
      <c r="H772" s="253"/>
      <c r="I772" s="253"/>
      <c r="J772" s="253"/>
      <c r="K772" s="253"/>
      <c r="L772" s="253"/>
      <c r="M772" s="253"/>
      <c r="N772" s="253"/>
      <c r="O772" s="253"/>
      <c r="P772" s="253"/>
      <c r="Q772" s="253"/>
      <c r="R772" s="253"/>
      <c r="S772" s="253"/>
      <c r="T772" s="253"/>
      <c r="U772" s="253"/>
      <c r="V772" s="253"/>
      <c r="W772" s="253"/>
      <c r="X772" s="253"/>
      <c r="Y772" s="253"/>
      <c r="Z772" s="253"/>
      <c r="AA772" s="253"/>
    </row>
    <row r="773" spans="1:27" ht="11.25" customHeight="1" x14ac:dyDescent="0.25">
      <c r="A773" s="376"/>
      <c r="B773" s="253"/>
      <c r="C773" s="377"/>
      <c r="D773" s="377"/>
      <c r="E773" s="378"/>
      <c r="F773" s="378"/>
      <c r="G773" s="379"/>
      <c r="H773" s="253"/>
      <c r="I773" s="253"/>
      <c r="J773" s="253"/>
      <c r="K773" s="253"/>
      <c r="L773" s="253"/>
      <c r="M773" s="253"/>
      <c r="N773" s="253"/>
      <c r="O773" s="253"/>
      <c r="P773" s="253"/>
      <c r="Q773" s="253"/>
      <c r="R773" s="253"/>
      <c r="S773" s="253"/>
      <c r="T773" s="253"/>
      <c r="U773" s="253"/>
      <c r="V773" s="253"/>
      <c r="W773" s="253"/>
      <c r="X773" s="253"/>
      <c r="Y773" s="253"/>
      <c r="Z773" s="253"/>
      <c r="AA773" s="253"/>
    </row>
    <row r="774" spans="1:27" ht="11.25" customHeight="1" x14ac:dyDescent="0.25">
      <c r="A774" s="376"/>
      <c r="B774" s="253"/>
      <c r="C774" s="377"/>
      <c r="D774" s="377"/>
      <c r="E774" s="378"/>
      <c r="F774" s="378"/>
      <c r="G774" s="379"/>
      <c r="H774" s="253"/>
      <c r="I774" s="253"/>
      <c r="J774" s="253"/>
      <c r="K774" s="253"/>
      <c r="L774" s="253"/>
      <c r="M774" s="253"/>
      <c r="N774" s="253"/>
      <c r="O774" s="253"/>
      <c r="P774" s="253"/>
      <c r="Q774" s="253"/>
      <c r="R774" s="253"/>
      <c r="S774" s="253"/>
      <c r="T774" s="253"/>
      <c r="U774" s="253"/>
      <c r="V774" s="253"/>
      <c r="W774" s="253"/>
      <c r="X774" s="253"/>
      <c r="Y774" s="253"/>
      <c r="Z774" s="253"/>
      <c r="AA774" s="253"/>
    </row>
    <row r="775" spans="1:27" ht="11.25" customHeight="1" x14ac:dyDescent="0.25">
      <c r="A775" s="376"/>
      <c r="B775" s="253"/>
      <c r="C775" s="377"/>
      <c r="D775" s="377"/>
      <c r="E775" s="378"/>
      <c r="F775" s="378"/>
      <c r="G775" s="379"/>
      <c r="H775" s="253"/>
      <c r="I775" s="253"/>
      <c r="J775" s="253"/>
      <c r="K775" s="253"/>
      <c r="L775" s="253"/>
      <c r="M775" s="253"/>
      <c r="N775" s="253"/>
      <c r="O775" s="253"/>
      <c r="P775" s="253"/>
      <c r="Q775" s="253"/>
      <c r="R775" s="253"/>
      <c r="S775" s="253"/>
      <c r="T775" s="253"/>
      <c r="U775" s="253"/>
      <c r="V775" s="253"/>
      <c r="W775" s="253"/>
      <c r="X775" s="253"/>
      <c r="Y775" s="253"/>
      <c r="Z775" s="253"/>
      <c r="AA775" s="253"/>
    </row>
    <row r="776" spans="1:27" ht="11.25" customHeight="1" x14ac:dyDescent="0.25">
      <c r="A776" s="376"/>
      <c r="B776" s="253"/>
      <c r="C776" s="377"/>
      <c r="D776" s="377"/>
      <c r="E776" s="378"/>
      <c r="F776" s="378"/>
      <c r="G776" s="379"/>
      <c r="H776" s="253"/>
      <c r="I776" s="253"/>
      <c r="J776" s="253"/>
      <c r="K776" s="253"/>
      <c r="L776" s="253"/>
      <c r="M776" s="253"/>
      <c r="N776" s="253"/>
      <c r="O776" s="253"/>
      <c r="P776" s="253"/>
      <c r="Q776" s="253"/>
      <c r="R776" s="253"/>
      <c r="S776" s="253"/>
      <c r="T776" s="253"/>
      <c r="U776" s="253"/>
      <c r="V776" s="253"/>
      <c r="W776" s="253"/>
      <c r="X776" s="253"/>
      <c r="Y776" s="253"/>
      <c r="Z776" s="253"/>
      <c r="AA776" s="253"/>
    </row>
    <row r="777" spans="1:27" ht="11.25" customHeight="1" x14ac:dyDescent="0.25">
      <c r="A777" s="376"/>
      <c r="B777" s="253"/>
      <c r="C777" s="377"/>
      <c r="D777" s="377"/>
      <c r="E777" s="378"/>
      <c r="F777" s="378"/>
      <c r="G777" s="379"/>
      <c r="H777" s="253"/>
      <c r="I777" s="253"/>
      <c r="J777" s="253"/>
      <c r="K777" s="253"/>
      <c r="L777" s="253"/>
      <c r="M777" s="253"/>
      <c r="N777" s="253"/>
      <c r="O777" s="253"/>
      <c r="P777" s="253"/>
      <c r="Q777" s="253"/>
      <c r="R777" s="253"/>
      <c r="S777" s="253"/>
      <c r="T777" s="253"/>
      <c r="U777" s="253"/>
      <c r="V777" s="253"/>
      <c r="W777" s="253"/>
      <c r="X777" s="253"/>
      <c r="Y777" s="253"/>
      <c r="Z777" s="253"/>
      <c r="AA777" s="253"/>
    </row>
    <row r="778" spans="1:27" ht="11.25" customHeight="1" x14ac:dyDescent="0.25">
      <c r="A778" s="376"/>
      <c r="B778" s="253"/>
      <c r="C778" s="377"/>
      <c r="D778" s="377"/>
      <c r="E778" s="378"/>
      <c r="F778" s="378"/>
      <c r="G778" s="379"/>
      <c r="H778" s="253"/>
      <c r="I778" s="253"/>
      <c r="J778" s="253"/>
      <c r="K778" s="253"/>
      <c r="L778" s="253"/>
      <c r="M778" s="253"/>
      <c r="N778" s="253"/>
      <c r="O778" s="253"/>
      <c r="P778" s="253"/>
      <c r="Q778" s="253"/>
      <c r="R778" s="253"/>
      <c r="S778" s="253"/>
      <c r="T778" s="253"/>
      <c r="U778" s="253"/>
      <c r="V778" s="253"/>
      <c r="W778" s="253"/>
      <c r="X778" s="253"/>
      <c r="Y778" s="253"/>
      <c r="Z778" s="253"/>
      <c r="AA778" s="253"/>
    </row>
    <row r="779" spans="1:27" ht="11.25" customHeight="1" x14ac:dyDescent="0.25">
      <c r="A779" s="376"/>
      <c r="B779" s="253"/>
      <c r="C779" s="377"/>
      <c r="D779" s="377"/>
      <c r="E779" s="378"/>
      <c r="F779" s="378"/>
      <c r="G779" s="379"/>
      <c r="H779" s="253"/>
      <c r="I779" s="253"/>
      <c r="J779" s="253"/>
      <c r="K779" s="253"/>
      <c r="L779" s="253"/>
      <c r="M779" s="253"/>
      <c r="N779" s="253"/>
      <c r="O779" s="253"/>
      <c r="P779" s="253"/>
      <c r="Q779" s="253"/>
      <c r="R779" s="253"/>
      <c r="S779" s="253"/>
      <c r="T779" s="253"/>
      <c r="U779" s="253"/>
      <c r="V779" s="253"/>
      <c r="W779" s="253"/>
      <c r="X779" s="253"/>
      <c r="Y779" s="253"/>
      <c r="Z779" s="253"/>
      <c r="AA779" s="253"/>
    </row>
    <row r="780" spans="1:27" ht="11.25" customHeight="1" x14ac:dyDescent="0.25">
      <c r="A780" s="376"/>
      <c r="B780" s="253"/>
      <c r="C780" s="377"/>
      <c r="D780" s="377"/>
      <c r="E780" s="378"/>
      <c r="F780" s="378"/>
      <c r="G780" s="379"/>
      <c r="H780" s="253"/>
      <c r="I780" s="253"/>
      <c r="J780" s="253"/>
      <c r="K780" s="253"/>
      <c r="L780" s="253"/>
      <c r="M780" s="253"/>
      <c r="N780" s="253"/>
      <c r="O780" s="253"/>
      <c r="P780" s="253"/>
      <c r="Q780" s="253"/>
      <c r="R780" s="253"/>
      <c r="S780" s="253"/>
      <c r="T780" s="253"/>
      <c r="U780" s="253"/>
      <c r="V780" s="253"/>
      <c r="W780" s="253"/>
      <c r="X780" s="253"/>
      <c r="Y780" s="253"/>
      <c r="Z780" s="253"/>
      <c r="AA780" s="253"/>
    </row>
    <row r="781" spans="1:27" ht="11.25" customHeight="1" x14ac:dyDescent="0.25">
      <c r="A781" s="376"/>
      <c r="B781" s="253"/>
      <c r="C781" s="377"/>
      <c r="D781" s="377"/>
      <c r="E781" s="378"/>
      <c r="F781" s="378"/>
      <c r="G781" s="379"/>
      <c r="H781" s="253"/>
      <c r="I781" s="253"/>
      <c r="J781" s="253"/>
      <c r="K781" s="253"/>
      <c r="L781" s="253"/>
      <c r="M781" s="253"/>
      <c r="N781" s="253"/>
      <c r="O781" s="253"/>
      <c r="P781" s="253"/>
      <c r="Q781" s="253"/>
      <c r="R781" s="253"/>
      <c r="S781" s="253"/>
      <c r="T781" s="253"/>
      <c r="U781" s="253"/>
      <c r="V781" s="253"/>
      <c r="W781" s="253"/>
      <c r="X781" s="253"/>
      <c r="Y781" s="253"/>
      <c r="Z781" s="253"/>
      <c r="AA781" s="253"/>
    </row>
    <row r="782" spans="1:27" ht="11.25" customHeight="1" x14ac:dyDescent="0.25">
      <c r="A782" s="376"/>
      <c r="B782" s="253"/>
      <c r="C782" s="377"/>
      <c r="D782" s="377"/>
      <c r="E782" s="378"/>
      <c r="F782" s="378"/>
      <c r="G782" s="379"/>
      <c r="H782" s="253"/>
      <c r="I782" s="253"/>
      <c r="J782" s="253"/>
      <c r="K782" s="253"/>
      <c r="L782" s="253"/>
      <c r="M782" s="253"/>
      <c r="N782" s="253"/>
      <c r="O782" s="253"/>
      <c r="P782" s="253"/>
      <c r="Q782" s="253"/>
      <c r="R782" s="253"/>
      <c r="S782" s="253"/>
      <c r="T782" s="253"/>
      <c r="U782" s="253"/>
      <c r="V782" s="253"/>
      <c r="W782" s="253"/>
      <c r="X782" s="253"/>
      <c r="Y782" s="253"/>
      <c r="Z782" s="253"/>
      <c r="AA782" s="253"/>
    </row>
    <row r="783" spans="1:27" ht="11.25" customHeight="1" x14ac:dyDescent="0.25">
      <c r="A783" s="376"/>
      <c r="B783" s="253"/>
      <c r="C783" s="377"/>
      <c r="D783" s="377"/>
      <c r="E783" s="378"/>
      <c r="F783" s="378"/>
      <c r="G783" s="379"/>
      <c r="H783" s="253"/>
      <c r="I783" s="253"/>
      <c r="J783" s="253"/>
      <c r="K783" s="253"/>
      <c r="L783" s="253"/>
      <c r="M783" s="253"/>
      <c r="N783" s="253"/>
      <c r="O783" s="253"/>
      <c r="P783" s="253"/>
      <c r="Q783" s="253"/>
      <c r="R783" s="253"/>
      <c r="S783" s="253"/>
      <c r="T783" s="253"/>
      <c r="U783" s="253"/>
      <c r="V783" s="253"/>
      <c r="W783" s="253"/>
      <c r="X783" s="253"/>
      <c r="Y783" s="253"/>
      <c r="Z783" s="253"/>
      <c r="AA783" s="253"/>
    </row>
    <row r="784" spans="1:27" ht="11.25" customHeight="1" x14ac:dyDescent="0.25">
      <c r="A784" s="376"/>
      <c r="B784" s="253"/>
      <c r="C784" s="377"/>
      <c r="D784" s="377"/>
      <c r="E784" s="378"/>
      <c r="F784" s="378"/>
      <c r="G784" s="379"/>
      <c r="H784" s="253"/>
      <c r="I784" s="253"/>
      <c r="J784" s="253"/>
      <c r="K784" s="253"/>
      <c r="L784" s="253"/>
      <c r="M784" s="253"/>
      <c r="N784" s="253"/>
      <c r="O784" s="253"/>
      <c r="P784" s="253"/>
      <c r="Q784" s="253"/>
      <c r="R784" s="253"/>
      <c r="S784" s="253"/>
      <c r="T784" s="253"/>
      <c r="U784" s="253"/>
      <c r="V784" s="253"/>
      <c r="W784" s="253"/>
      <c r="X784" s="253"/>
      <c r="Y784" s="253"/>
      <c r="Z784" s="253"/>
      <c r="AA784" s="253"/>
    </row>
    <row r="785" spans="1:27" ht="11.25" customHeight="1" x14ac:dyDescent="0.25">
      <c r="A785" s="376"/>
      <c r="B785" s="253"/>
      <c r="C785" s="377"/>
      <c r="D785" s="377"/>
      <c r="E785" s="378"/>
      <c r="F785" s="378"/>
      <c r="G785" s="379"/>
      <c r="H785" s="253"/>
      <c r="I785" s="253"/>
      <c r="J785" s="253"/>
      <c r="K785" s="253"/>
      <c r="L785" s="253"/>
      <c r="M785" s="253"/>
      <c r="N785" s="253"/>
      <c r="O785" s="253"/>
      <c r="P785" s="253"/>
      <c r="Q785" s="253"/>
      <c r="R785" s="253"/>
      <c r="S785" s="253"/>
      <c r="T785" s="253"/>
      <c r="U785" s="253"/>
      <c r="V785" s="253"/>
      <c r="W785" s="253"/>
      <c r="X785" s="253"/>
      <c r="Y785" s="253"/>
      <c r="Z785" s="253"/>
      <c r="AA785" s="253"/>
    </row>
    <row r="786" spans="1:27" ht="11.25" customHeight="1" x14ac:dyDescent="0.25">
      <c r="A786" s="376"/>
      <c r="B786" s="253"/>
      <c r="C786" s="377"/>
      <c r="D786" s="377"/>
      <c r="E786" s="378"/>
      <c r="F786" s="378"/>
      <c r="G786" s="379"/>
      <c r="H786" s="253"/>
      <c r="I786" s="253"/>
      <c r="J786" s="253"/>
      <c r="K786" s="253"/>
      <c r="L786" s="253"/>
      <c r="M786" s="253"/>
      <c r="N786" s="253"/>
      <c r="O786" s="253"/>
      <c r="P786" s="253"/>
      <c r="Q786" s="253"/>
      <c r="R786" s="253"/>
      <c r="S786" s="253"/>
      <c r="T786" s="253"/>
      <c r="U786" s="253"/>
      <c r="V786" s="253"/>
      <c r="W786" s="253"/>
      <c r="X786" s="253"/>
      <c r="Y786" s="253"/>
      <c r="Z786" s="253"/>
      <c r="AA786" s="253"/>
    </row>
    <row r="787" spans="1:27" ht="11.25" customHeight="1" x14ac:dyDescent="0.25">
      <c r="A787" s="376"/>
      <c r="B787" s="253"/>
      <c r="C787" s="377"/>
      <c r="D787" s="377"/>
      <c r="E787" s="378"/>
      <c r="F787" s="378"/>
      <c r="G787" s="379"/>
      <c r="H787" s="253"/>
      <c r="I787" s="253"/>
      <c r="J787" s="253"/>
      <c r="K787" s="253"/>
      <c r="L787" s="253"/>
      <c r="M787" s="253"/>
      <c r="N787" s="253"/>
      <c r="O787" s="253"/>
      <c r="P787" s="253"/>
      <c r="Q787" s="253"/>
      <c r="R787" s="253"/>
      <c r="S787" s="253"/>
      <c r="T787" s="253"/>
      <c r="U787" s="253"/>
      <c r="V787" s="253"/>
      <c r="W787" s="253"/>
      <c r="X787" s="253"/>
      <c r="Y787" s="253"/>
      <c r="Z787" s="253"/>
      <c r="AA787" s="253"/>
    </row>
    <row r="788" spans="1:27" ht="11.25" customHeight="1" x14ac:dyDescent="0.25">
      <c r="A788" s="376"/>
      <c r="B788" s="253"/>
      <c r="C788" s="377"/>
      <c r="D788" s="377"/>
      <c r="E788" s="378"/>
      <c r="F788" s="378"/>
      <c r="G788" s="379"/>
      <c r="H788" s="253"/>
      <c r="I788" s="253"/>
      <c r="J788" s="253"/>
      <c r="K788" s="253"/>
      <c r="L788" s="253"/>
      <c r="M788" s="253"/>
      <c r="N788" s="253"/>
      <c r="O788" s="253"/>
      <c r="P788" s="253"/>
      <c r="Q788" s="253"/>
      <c r="R788" s="253"/>
      <c r="S788" s="253"/>
      <c r="T788" s="253"/>
      <c r="U788" s="253"/>
      <c r="V788" s="253"/>
      <c r="W788" s="253"/>
      <c r="X788" s="253"/>
      <c r="Y788" s="253"/>
      <c r="Z788" s="253"/>
      <c r="AA788" s="253"/>
    </row>
    <row r="789" spans="1:27" ht="11.25" customHeight="1" x14ac:dyDescent="0.25">
      <c r="A789" s="376"/>
      <c r="B789" s="253"/>
      <c r="C789" s="377"/>
      <c r="D789" s="377"/>
      <c r="E789" s="378"/>
      <c r="F789" s="378"/>
      <c r="G789" s="379"/>
      <c r="H789" s="253"/>
      <c r="I789" s="253"/>
      <c r="J789" s="253"/>
      <c r="K789" s="253"/>
      <c r="L789" s="253"/>
      <c r="M789" s="253"/>
      <c r="N789" s="253"/>
      <c r="O789" s="253"/>
      <c r="P789" s="253"/>
      <c r="Q789" s="253"/>
      <c r="R789" s="253"/>
      <c r="S789" s="253"/>
      <c r="T789" s="253"/>
      <c r="U789" s="253"/>
      <c r="V789" s="253"/>
      <c r="W789" s="253"/>
      <c r="X789" s="253"/>
      <c r="Y789" s="253"/>
      <c r="Z789" s="253"/>
      <c r="AA789" s="253"/>
    </row>
    <row r="790" spans="1:27" ht="11.25" customHeight="1" x14ac:dyDescent="0.25">
      <c r="A790" s="376"/>
      <c r="B790" s="253"/>
      <c r="C790" s="377"/>
      <c r="D790" s="377"/>
      <c r="E790" s="378"/>
      <c r="F790" s="378"/>
      <c r="G790" s="379"/>
      <c r="H790" s="253"/>
      <c r="I790" s="253"/>
      <c r="J790" s="253"/>
      <c r="K790" s="253"/>
      <c r="L790" s="253"/>
      <c r="M790" s="253"/>
      <c r="N790" s="253"/>
      <c r="O790" s="253"/>
      <c r="P790" s="253"/>
      <c r="Q790" s="253"/>
      <c r="R790" s="253"/>
      <c r="S790" s="253"/>
      <c r="T790" s="253"/>
      <c r="U790" s="253"/>
      <c r="V790" s="253"/>
      <c r="W790" s="253"/>
      <c r="X790" s="253"/>
      <c r="Y790" s="253"/>
      <c r="Z790" s="253"/>
      <c r="AA790" s="253"/>
    </row>
    <row r="791" spans="1:27" ht="11.25" customHeight="1" x14ac:dyDescent="0.25">
      <c r="A791" s="376"/>
      <c r="B791" s="253"/>
      <c r="C791" s="377"/>
      <c r="D791" s="377"/>
      <c r="E791" s="378"/>
      <c r="F791" s="378"/>
      <c r="G791" s="379"/>
      <c r="H791" s="253"/>
      <c r="I791" s="253"/>
      <c r="J791" s="253"/>
      <c r="K791" s="253"/>
      <c r="L791" s="253"/>
      <c r="M791" s="253"/>
      <c r="N791" s="253"/>
      <c r="O791" s="253"/>
      <c r="P791" s="253"/>
      <c r="Q791" s="253"/>
      <c r="R791" s="253"/>
      <c r="S791" s="253"/>
      <c r="T791" s="253"/>
      <c r="U791" s="253"/>
      <c r="V791" s="253"/>
      <c r="W791" s="253"/>
      <c r="X791" s="253"/>
      <c r="Y791" s="253"/>
      <c r="Z791" s="253"/>
      <c r="AA791" s="253"/>
    </row>
    <row r="792" spans="1:27" ht="11.25" customHeight="1" x14ac:dyDescent="0.25">
      <c r="A792" s="376"/>
      <c r="B792" s="253"/>
      <c r="C792" s="377"/>
      <c r="D792" s="377"/>
      <c r="E792" s="378"/>
      <c r="F792" s="378"/>
      <c r="G792" s="379"/>
      <c r="H792" s="253"/>
      <c r="I792" s="253"/>
      <c r="J792" s="253"/>
      <c r="K792" s="253"/>
      <c r="L792" s="253"/>
      <c r="M792" s="253"/>
      <c r="N792" s="253"/>
      <c r="O792" s="253"/>
      <c r="P792" s="253"/>
      <c r="Q792" s="253"/>
      <c r="R792" s="253"/>
      <c r="S792" s="253"/>
      <c r="T792" s="253"/>
      <c r="U792" s="253"/>
      <c r="V792" s="253"/>
      <c r="W792" s="253"/>
      <c r="X792" s="253"/>
      <c r="Y792" s="253"/>
      <c r="Z792" s="253"/>
      <c r="AA792" s="253"/>
    </row>
    <row r="793" spans="1:27" ht="11.25" customHeight="1" x14ac:dyDescent="0.25">
      <c r="A793" s="376"/>
      <c r="B793" s="253"/>
      <c r="C793" s="377"/>
      <c r="D793" s="377"/>
      <c r="E793" s="378"/>
      <c r="F793" s="378"/>
      <c r="G793" s="379"/>
      <c r="H793" s="253"/>
      <c r="I793" s="253"/>
      <c r="J793" s="253"/>
      <c r="K793" s="253"/>
      <c r="L793" s="253"/>
      <c r="M793" s="253"/>
      <c r="N793" s="253"/>
      <c r="O793" s="253"/>
      <c r="P793" s="253"/>
      <c r="Q793" s="253"/>
      <c r="R793" s="253"/>
      <c r="S793" s="253"/>
      <c r="T793" s="253"/>
      <c r="U793" s="253"/>
      <c r="V793" s="253"/>
      <c r="W793" s="253"/>
      <c r="X793" s="253"/>
      <c r="Y793" s="253"/>
      <c r="Z793" s="253"/>
      <c r="AA793" s="253"/>
    </row>
    <row r="794" spans="1:27" ht="11.25" customHeight="1" x14ac:dyDescent="0.25">
      <c r="A794" s="376"/>
      <c r="B794" s="253"/>
      <c r="C794" s="377"/>
      <c r="D794" s="377"/>
      <c r="E794" s="378"/>
      <c r="F794" s="378"/>
      <c r="G794" s="379"/>
      <c r="H794" s="253"/>
      <c r="I794" s="253"/>
      <c r="J794" s="253"/>
      <c r="K794" s="253"/>
      <c r="L794" s="253"/>
      <c r="M794" s="253"/>
      <c r="N794" s="253"/>
      <c r="O794" s="253"/>
      <c r="P794" s="253"/>
      <c r="Q794" s="253"/>
      <c r="R794" s="253"/>
      <c r="S794" s="253"/>
      <c r="T794" s="253"/>
      <c r="U794" s="253"/>
      <c r="V794" s="253"/>
      <c r="W794" s="253"/>
      <c r="X794" s="253"/>
      <c r="Y794" s="253"/>
      <c r="Z794" s="253"/>
      <c r="AA794" s="253"/>
    </row>
    <row r="795" spans="1:27" ht="11.25" customHeight="1" x14ac:dyDescent="0.25">
      <c r="A795" s="376"/>
      <c r="B795" s="253"/>
      <c r="C795" s="377"/>
      <c r="D795" s="377"/>
      <c r="E795" s="378"/>
      <c r="F795" s="378"/>
      <c r="G795" s="379"/>
      <c r="H795" s="253"/>
      <c r="I795" s="253"/>
      <c r="J795" s="253"/>
      <c r="K795" s="253"/>
      <c r="L795" s="253"/>
      <c r="M795" s="253"/>
      <c r="N795" s="253"/>
      <c r="O795" s="253"/>
      <c r="P795" s="253"/>
      <c r="Q795" s="253"/>
      <c r="R795" s="253"/>
      <c r="S795" s="253"/>
      <c r="T795" s="253"/>
      <c r="U795" s="253"/>
      <c r="V795" s="253"/>
      <c r="W795" s="253"/>
      <c r="X795" s="253"/>
      <c r="Y795" s="253"/>
      <c r="Z795" s="253"/>
      <c r="AA795" s="253"/>
    </row>
    <row r="796" spans="1:27" ht="11.25" customHeight="1" x14ac:dyDescent="0.25">
      <c r="A796" s="376"/>
      <c r="B796" s="253"/>
      <c r="C796" s="377"/>
      <c r="D796" s="377"/>
      <c r="E796" s="378"/>
      <c r="F796" s="378"/>
      <c r="G796" s="379"/>
      <c r="H796" s="253"/>
      <c r="I796" s="253"/>
      <c r="J796" s="253"/>
      <c r="K796" s="253"/>
      <c r="L796" s="253"/>
      <c r="M796" s="253"/>
      <c r="N796" s="253"/>
      <c r="O796" s="253"/>
      <c r="P796" s="253"/>
      <c r="Q796" s="253"/>
      <c r="R796" s="253"/>
      <c r="S796" s="253"/>
      <c r="T796" s="253"/>
      <c r="U796" s="253"/>
      <c r="V796" s="253"/>
      <c r="W796" s="253"/>
      <c r="X796" s="253"/>
      <c r="Y796" s="253"/>
      <c r="Z796" s="253"/>
      <c r="AA796" s="253"/>
    </row>
    <row r="797" spans="1:27" ht="11.25" customHeight="1" x14ac:dyDescent="0.25">
      <c r="A797" s="376"/>
      <c r="B797" s="253"/>
      <c r="C797" s="377"/>
      <c r="D797" s="377"/>
      <c r="E797" s="378"/>
      <c r="F797" s="378"/>
      <c r="G797" s="379"/>
      <c r="H797" s="253"/>
      <c r="I797" s="253"/>
      <c r="J797" s="253"/>
      <c r="K797" s="253"/>
      <c r="L797" s="253"/>
      <c r="M797" s="253"/>
      <c r="N797" s="253"/>
      <c r="O797" s="253"/>
      <c r="P797" s="253"/>
      <c r="Q797" s="253"/>
      <c r="R797" s="253"/>
      <c r="S797" s="253"/>
      <c r="T797" s="253"/>
      <c r="U797" s="253"/>
      <c r="V797" s="253"/>
      <c r="W797" s="253"/>
      <c r="X797" s="253"/>
      <c r="Y797" s="253"/>
      <c r="Z797" s="253"/>
      <c r="AA797" s="253"/>
    </row>
    <row r="798" spans="1:27" ht="11.25" customHeight="1" x14ac:dyDescent="0.25">
      <c r="A798" s="376"/>
      <c r="B798" s="253"/>
      <c r="C798" s="377"/>
      <c r="D798" s="377"/>
      <c r="E798" s="378"/>
      <c r="F798" s="378"/>
      <c r="G798" s="379"/>
      <c r="H798" s="253"/>
      <c r="I798" s="253"/>
      <c r="J798" s="253"/>
      <c r="K798" s="253"/>
      <c r="L798" s="253"/>
      <c r="M798" s="253"/>
      <c r="N798" s="253"/>
      <c r="O798" s="253"/>
      <c r="P798" s="253"/>
      <c r="Q798" s="253"/>
      <c r="R798" s="253"/>
      <c r="S798" s="253"/>
      <c r="T798" s="253"/>
      <c r="U798" s="253"/>
      <c r="V798" s="253"/>
      <c r="W798" s="253"/>
      <c r="X798" s="253"/>
      <c r="Y798" s="253"/>
      <c r="Z798" s="253"/>
      <c r="AA798" s="253"/>
    </row>
    <row r="799" spans="1:27" ht="11.25" customHeight="1" x14ac:dyDescent="0.25">
      <c r="A799" s="376"/>
      <c r="B799" s="253"/>
      <c r="C799" s="377"/>
      <c r="D799" s="377"/>
      <c r="E799" s="378"/>
      <c r="F799" s="378"/>
      <c r="G799" s="379"/>
      <c r="H799" s="253"/>
      <c r="I799" s="253"/>
      <c r="J799" s="253"/>
      <c r="K799" s="253"/>
      <c r="L799" s="253"/>
      <c r="M799" s="253"/>
      <c r="N799" s="253"/>
      <c r="O799" s="253"/>
      <c r="P799" s="253"/>
      <c r="Q799" s="253"/>
      <c r="R799" s="253"/>
      <c r="S799" s="253"/>
      <c r="T799" s="253"/>
      <c r="U799" s="253"/>
      <c r="V799" s="253"/>
      <c r="W799" s="253"/>
      <c r="X799" s="253"/>
      <c r="Y799" s="253"/>
      <c r="Z799" s="253"/>
      <c r="AA799" s="253"/>
    </row>
    <row r="800" spans="1:27" ht="11.25" customHeight="1" x14ac:dyDescent="0.25">
      <c r="A800" s="376"/>
      <c r="B800" s="253"/>
      <c r="C800" s="377"/>
      <c r="D800" s="377"/>
      <c r="E800" s="378"/>
      <c r="F800" s="378"/>
      <c r="G800" s="379"/>
      <c r="H800" s="253"/>
      <c r="I800" s="253"/>
      <c r="J800" s="253"/>
      <c r="K800" s="253"/>
      <c r="L800" s="253"/>
      <c r="M800" s="253"/>
      <c r="N800" s="253"/>
      <c r="O800" s="253"/>
      <c r="P800" s="253"/>
      <c r="Q800" s="253"/>
      <c r="R800" s="253"/>
      <c r="S800" s="253"/>
      <c r="T800" s="253"/>
      <c r="U800" s="253"/>
      <c r="V800" s="253"/>
      <c r="W800" s="253"/>
      <c r="X800" s="253"/>
      <c r="Y800" s="253"/>
      <c r="Z800" s="253"/>
      <c r="AA800" s="253"/>
    </row>
    <row r="801" spans="1:27" ht="11.25" customHeight="1" x14ac:dyDescent="0.25">
      <c r="A801" s="376"/>
      <c r="B801" s="253"/>
      <c r="C801" s="377"/>
      <c r="D801" s="377"/>
      <c r="E801" s="378"/>
      <c r="F801" s="378"/>
      <c r="G801" s="379"/>
      <c r="H801" s="253"/>
      <c r="I801" s="253"/>
      <c r="J801" s="253"/>
      <c r="K801" s="253"/>
      <c r="L801" s="253"/>
      <c r="M801" s="253"/>
      <c r="N801" s="253"/>
      <c r="O801" s="253"/>
      <c r="P801" s="253"/>
      <c r="Q801" s="253"/>
      <c r="R801" s="253"/>
      <c r="S801" s="253"/>
      <c r="T801" s="253"/>
      <c r="U801" s="253"/>
      <c r="V801" s="253"/>
      <c r="W801" s="253"/>
      <c r="X801" s="253"/>
      <c r="Y801" s="253"/>
      <c r="Z801" s="253"/>
      <c r="AA801" s="253"/>
    </row>
    <row r="802" spans="1:27" ht="11.25" customHeight="1" x14ac:dyDescent="0.25">
      <c r="A802" s="376"/>
      <c r="B802" s="253"/>
      <c r="C802" s="377"/>
      <c r="D802" s="377"/>
      <c r="E802" s="378"/>
      <c r="F802" s="378"/>
      <c r="G802" s="379"/>
      <c r="H802" s="253"/>
      <c r="I802" s="253"/>
      <c r="J802" s="253"/>
      <c r="K802" s="253"/>
      <c r="L802" s="253"/>
      <c r="M802" s="253"/>
      <c r="N802" s="253"/>
      <c r="O802" s="253"/>
      <c r="P802" s="253"/>
      <c r="Q802" s="253"/>
      <c r="R802" s="253"/>
      <c r="S802" s="253"/>
      <c r="T802" s="253"/>
      <c r="U802" s="253"/>
      <c r="V802" s="253"/>
      <c r="W802" s="253"/>
      <c r="X802" s="253"/>
      <c r="Y802" s="253"/>
      <c r="Z802" s="253"/>
      <c r="AA802" s="253"/>
    </row>
    <row r="803" spans="1:27" ht="11.25" customHeight="1" x14ac:dyDescent="0.25">
      <c r="A803" s="376"/>
      <c r="B803" s="253"/>
      <c r="C803" s="377"/>
      <c r="D803" s="377"/>
      <c r="E803" s="378"/>
      <c r="F803" s="378"/>
      <c r="G803" s="379"/>
      <c r="H803" s="253"/>
      <c r="I803" s="253"/>
      <c r="J803" s="253"/>
      <c r="K803" s="253"/>
      <c r="L803" s="253"/>
      <c r="M803" s="253"/>
      <c r="N803" s="253"/>
      <c r="O803" s="253"/>
      <c r="P803" s="253"/>
      <c r="Q803" s="253"/>
      <c r="R803" s="253"/>
      <c r="S803" s="253"/>
      <c r="T803" s="253"/>
      <c r="U803" s="253"/>
      <c r="V803" s="253"/>
      <c r="W803" s="253"/>
      <c r="X803" s="253"/>
      <c r="Y803" s="253"/>
      <c r="Z803" s="253"/>
      <c r="AA803" s="253"/>
    </row>
    <row r="804" spans="1:27" ht="11.25" customHeight="1" x14ac:dyDescent="0.25">
      <c r="A804" s="376"/>
      <c r="B804" s="253"/>
      <c r="C804" s="377"/>
      <c r="D804" s="377"/>
      <c r="E804" s="378"/>
      <c r="F804" s="378"/>
      <c r="G804" s="379"/>
      <c r="H804" s="253"/>
      <c r="I804" s="253"/>
      <c r="J804" s="253"/>
      <c r="K804" s="253"/>
      <c r="L804" s="253"/>
      <c r="M804" s="253"/>
      <c r="N804" s="253"/>
      <c r="O804" s="253"/>
      <c r="P804" s="253"/>
      <c r="Q804" s="253"/>
      <c r="R804" s="253"/>
      <c r="S804" s="253"/>
      <c r="T804" s="253"/>
      <c r="U804" s="253"/>
      <c r="V804" s="253"/>
      <c r="W804" s="253"/>
      <c r="X804" s="253"/>
      <c r="Y804" s="253"/>
      <c r="Z804" s="253"/>
      <c r="AA804" s="253"/>
    </row>
    <row r="805" spans="1:27" ht="11.25" customHeight="1" x14ac:dyDescent="0.25">
      <c r="A805" s="376"/>
      <c r="B805" s="253"/>
      <c r="C805" s="377"/>
      <c r="D805" s="377"/>
      <c r="E805" s="378"/>
      <c r="F805" s="378"/>
      <c r="G805" s="379"/>
      <c r="H805" s="253"/>
      <c r="I805" s="253"/>
      <c r="J805" s="253"/>
      <c r="K805" s="253"/>
      <c r="L805" s="253"/>
      <c r="M805" s="253"/>
      <c r="N805" s="253"/>
      <c r="O805" s="253"/>
      <c r="P805" s="253"/>
      <c r="Q805" s="253"/>
      <c r="R805" s="253"/>
      <c r="S805" s="253"/>
      <c r="T805" s="253"/>
      <c r="U805" s="253"/>
      <c r="V805" s="253"/>
      <c r="W805" s="253"/>
      <c r="X805" s="253"/>
      <c r="Y805" s="253"/>
      <c r="Z805" s="253"/>
      <c r="AA805" s="253"/>
    </row>
    <row r="806" spans="1:27" ht="11.25" customHeight="1" x14ac:dyDescent="0.25">
      <c r="A806" s="376"/>
      <c r="B806" s="253"/>
      <c r="C806" s="377"/>
      <c r="D806" s="377"/>
      <c r="E806" s="378"/>
      <c r="F806" s="378"/>
      <c r="G806" s="379"/>
      <c r="H806" s="253"/>
      <c r="I806" s="253"/>
      <c r="J806" s="253"/>
      <c r="K806" s="253"/>
      <c r="L806" s="253"/>
      <c r="M806" s="253"/>
      <c r="N806" s="253"/>
      <c r="O806" s="253"/>
      <c r="P806" s="253"/>
      <c r="Q806" s="253"/>
      <c r="R806" s="253"/>
      <c r="S806" s="253"/>
      <c r="T806" s="253"/>
      <c r="U806" s="253"/>
      <c r="V806" s="253"/>
      <c r="W806" s="253"/>
      <c r="X806" s="253"/>
      <c r="Y806" s="253"/>
      <c r="Z806" s="253"/>
      <c r="AA806" s="253"/>
    </row>
    <row r="807" spans="1:27" ht="11.25" customHeight="1" x14ac:dyDescent="0.25">
      <c r="A807" s="376"/>
      <c r="B807" s="253"/>
      <c r="C807" s="377"/>
      <c r="D807" s="377"/>
      <c r="E807" s="378"/>
      <c r="F807" s="378"/>
      <c r="G807" s="379"/>
      <c r="H807" s="253"/>
      <c r="I807" s="253"/>
      <c r="J807" s="253"/>
      <c r="K807" s="253"/>
      <c r="L807" s="253"/>
      <c r="M807" s="253"/>
      <c r="N807" s="253"/>
      <c r="O807" s="253"/>
      <c r="P807" s="253"/>
      <c r="Q807" s="253"/>
      <c r="R807" s="253"/>
      <c r="S807" s="253"/>
      <c r="T807" s="253"/>
      <c r="U807" s="253"/>
      <c r="V807" s="253"/>
      <c r="W807" s="253"/>
      <c r="X807" s="253"/>
      <c r="Y807" s="253"/>
      <c r="Z807" s="253"/>
      <c r="AA807" s="253"/>
    </row>
    <row r="808" spans="1:27" ht="11.25" customHeight="1" x14ac:dyDescent="0.25">
      <c r="A808" s="376"/>
      <c r="B808" s="253"/>
      <c r="C808" s="377"/>
      <c r="D808" s="377"/>
      <c r="E808" s="378"/>
      <c r="F808" s="378"/>
      <c r="G808" s="379"/>
      <c r="H808" s="253"/>
      <c r="I808" s="253"/>
      <c r="J808" s="253"/>
      <c r="K808" s="253"/>
      <c r="L808" s="253"/>
      <c r="M808" s="253"/>
      <c r="N808" s="253"/>
      <c r="O808" s="253"/>
      <c r="P808" s="253"/>
      <c r="Q808" s="253"/>
      <c r="R808" s="253"/>
      <c r="S808" s="253"/>
      <c r="T808" s="253"/>
      <c r="U808" s="253"/>
      <c r="V808" s="253"/>
      <c r="W808" s="253"/>
      <c r="X808" s="253"/>
      <c r="Y808" s="253"/>
      <c r="Z808" s="253"/>
      <c r="AA808" s="253"/>
    </row>
    <row r="809" spans="1:27" ht="11.25" customHeight="1" x14ac:dyDescent="0.25">
      <c r="A809" s="376"/>
      <c r="B809" s="253"/>
      <c r="C809" s="377"/>
      <c r="D809" s="377"/>
      <c r="E809" s="378"/>
      <c r="F809" s="378"/>
      <c r="G809" s="379"/>
      <c r="H809" s="253"/>
      <c r="I809" s="253"/>
      <c r="J809" s="253"/>
      <c r="K809" s="253"/>
      <c r="L809" s="253"/>
      <c r="M809" s="253"/>
      <c r="N809" s="253"/>
      <c r="O809" s="253"/>
      <c r="P809" s="253"/>
      <c r="Q809" s="253"/>
      <c r="R809" s="253"/>
      <c r="S809" s="253"/>
      <c r="T809" s="253"/>
      <c r="U809" s="253"/>
      <c r="V809" s="253"/>
      <c r="W809" s="253"/>
      <c r="X809" s="253"/>
      <c r="Y809" s="253"/>
      <c r="Z809" s="253"/>
      <c r="AA809" s="253"/>
    </row>
    <row r="810" spans="1:27" ht="11.25" customHeight="1" x14ac:dyDescent="0.25">
      <c r="A810" s="376"/>
      <c r="B810" s="253"/>
      <c r="C810" s="377"/>
      <c r="D810" s="377"/>
      <c r="E810" s="378"/>
      <c r="F810" s="378"/>
      <c r="G810" s="379"/>
      <c r="H810" s="253"/>
      <c r="I810" s="253"/>
      <c r="J810" s="253"/>
      <c r="K810" s="253"/>
      <c r="L810" s="253"/>
      <c r="M810" s="253"/>
      <c r="N810" s="253"/>
      <c r="O810" s="253"/>
      <c r="P810" s="253"/>
      <c r="Q810" s="253"/>
      <c r="R810" s="253"/>
      <c r="S810" s="253"/>
      <c r="T810" s="253"/>
      <c r="U810" s="253"/>
      <c r="V810" s="253"/>
      <c r="W810" s="253"/>
      <c r="X810" s="253"/>
      <c r="Y810" s="253"/>
      <c r="Z810" s="253"/>
      <c r="AA810" s="253"/>
    </row>
    <row r="811" spans="1:27" ht="11.25" customHeight="1" x14ac:dyDescent="0.25">
      <c r="A811" s="376"/>
      <c r="B811" s="253"/>
      <c r="C811" s="377"/>
      <c r="D811" s="377"/>
      <c r="E811" s="378"/>
      <c r="F811" s="378"/>
      <c r="G811" s="379"/>
      <c r="H811" s="253"/>
      <c r="I811" s="253"/>
      <c r="J811" s="253"/>
      <c r="K811" s="253"/>
      <c r="L811" s="253"/>
      <c r="M811" s="253"/>
      <c r="N811" s="253"/>
      <c r="O811" s="253"/>
      <c r="P811" s="253"/>
      <c r="Q811" s="253"/>
      <c r="R811" s="253"/>
      <c r="S811" s="253"/>
      <c r="T811" s="253"/>
      <c r="U811" s="253"/>
      <c r="V811" s="253"/>
      <c r="W811" s="253"/>
      <c r="X811" s="253"/>
      <c r="Y811" s="253"/>
      <c r="Z811" s="253"/>
      <c r="AA811" s="253"/>
    </row>
    <row r="812" spans="1:27" ht="11.25" customHeight="1" x14ac:dyDescent="0.25">
      <c r="A812" s="376"/>
      <c r="B812" s="253"/>
      <c r="C812" s="377"/>
      <c r="D812" s="377"/>
      <c r="E812" s="378"/>
      <c r="F812" s="378"/>
      <c r="G812" s="379"/>
      <c r="H812" s="253"/>
      <c r="I812" s="253"/>
      <c r="J812" s="253"/>
      <c r="K812" s="253"/>
      <c r="L812" s="253"/>
      <c r="M812" s="253"/>
      <c r="N812" s="253"/>
      <c r="O812" s="253"/>
      <c r="P812" s="253"/>
      <c r="Q812" s="253"/>
      <c r="R812" s="253"/>
      <c r="S812" s="253"/>
      <c r="T812" s="253"/>
      <c r="U812" s="253"/>
      <c r="V812" s="253"/>
      <c r="W812" s="253"/>
      <c r="X812" s="253"/>
      <c r="Y812" s="253"/>
      <c r="Z812" s="253"/>
      <c r="AA812" s="253"/>
    </row>
    <row r="813" spans="1:27" ht="11.25" customHeight="1" x14ac:dyDescent="0.25">
      <c r="A813" s="376"/>
      <c r="B813" s="253"/>
      <c r="C813" s="377"/>
      <c r="D813" s="377"/>
      <c r="E813" s="378"/>
      <c r="F813" s="378"/>
      <c r="G813" s="379"/>
      <c r="H813" s="253"/>
      <c r="I813" s="253"/>
      <c r="J813" s="253"/>
      <c r="K813" s="253"/>
      <c r="L813" s="253"/>
      <c r="M813" s="253"/>
      <c r="N813" s="253"/>
      <c r="O813" s="253"/>
      <c r="P813" s="253"/>
      <c r="Q813" s="253"/>
      <c r="R813" s="253"/>
      <c r="S813" s="253"/>
      <c r="T813" s="253"/>
      <c r="U813" s="253"/>
      <c r="V813" s="253"/>
      <c r="W813" s="253"/>
      <c r="X813" s="253"/>
      <c r="Y813" s="253"/>
      <c r="Z813" s="253"/>
      <c r="AA813" s="253"/>
    </row>
    <row r="814" spans="1:27" ht="11.25" customHeight="1" x14ac:dyDescent="0.25">
      <c r="A814" s="376"/>
      <c r="B814" s="253"/>
      <c r="C814" s="377"/>
      <c r="D814" s="377"/>
      <c r="E814" s="378"/>
      <c r="F814" s="378"/>
      <c r="G814" s="379"/>
      <c r="H814" s="253"/>
      <c r="I814" s="253"/>
      <c r="J814" s="253"/>
      <c r="K814" s="253"/>
      <c r="L814" s="253"/>
      <c r="M814" s="253"/>
      <c r="N814" s="253"/>
      <c r="O814" s="253"/>
      <c r="P814" s="253"/>
      <c r="Q814" s="253"/>
      <c r="R814" s="253"/>
      <c r="S814" s="253"/>
      <c r="T814" s="253"/>
      <c r="U814" s="253"/>
      <c r="V814" s="253"/>
      <c r="W814" s="253"/>
      <c r="X814" s="253"/>
      <c r="Y814" s="253"/>
      <c r="Z814" s="253"/>
      <c r="AA814" s="253"/>
    </row>
    <row r="815" spans="1:27" ht="11.25" customHeight="1" x14ac:dyDescent="0.25">
      <c r="A815" s="376"/>
      <c r="B815" s="253"/>
      <c r="C815" s="377"/>
      <c r="D815" s="377"/>
      <c r="E815" s="378"/>
      <c r="F815" s="378"/>
      <c r="G815" s="379"/>
      <c r="H815" s="253"/>
      <c r="I815" s="253"/>
      <c r="J815" s="253"/>
      <c r="K815" s="253"/>
      <c r="L815" s="253"/>
      <c r="M815" s="253"/>
      <c r="N815" s="253"/>
      <c r="O815" s="253"/>
      <c r="P815" s="253"/>
      <c r="Q815" s="253"/>
      <c r="R815" s="253"/>
      <c r="S815" s="253"/>
      <c r="T815" s="253"/>
      <c r="U815" s="253"/>
      <c r="V815" s="253"/>
      <c r="W815" s="253"/>
      <c r="X815" s="253"/>
      <c r="Y815" s="253"/>
      <c r="Z815" s="253"/>
      <c r="AA815" s="253"/>
    </row>
    <row r="816" spans="1:27" ht="11.25" customHeight="1" x14ac:dyDescent="0.25">
      <c r="A816" s="376"/>
      <c r="B816" s="253"/>
      <c r="C816" s="377"/>
      <c r="D816" s="377"/>
      <c r="E816" s="378"/>
      <c r="F816" s="378"/>
      <c r="G816" s="379"/>
      <c r="H816" s="253"/>
      <c r="I816" s="253"/>
      <c r="J816" s="253"/>
      <c r="K816" s="253"/>
      <c r="L816" s="253"/>
      <c r="M816" s="253"/>
      <c r="N816" s="253"/>
      <c r="O816" s="253"/>
      <c r="P816" s="253"/>
      <c r="Q816" s="253"/>
      <c r="R816" s="253"/>
      <c r="S816" s="253"/>
      <c r="T816" s="253"/>
      <c r="U816" s="253"/>
      <c r="V816" s="253"/>
      <c r="W816" s="253"/>
      <c r="X816" s="253"/>
      <c r="Y816" s="253"/>
      <c r="Z816" s="253"/>
      <c r="AA816" s="253"/>
    </row>
    <row r="817" spans="1:27" ht="11.25" customHeight="1" x14ac:dyDescent="0.25">
      <c r="A817" s="376"/>
      <c r="B817" s="253"/>
      <c r="C817" s="377"/>
      <c r="D817" s="377"/>
      <c r="E817" s="378"/>
      <c r="F817" s="378"/>
      <c r="G817" s="379"/>
      <c r="H817" s="253"/>
      <c r="I817" s="253"/>
      <c r="J817" s="253"/>
      <c r="K817" s="253"/>
      <c r="L817" s="253"/>
      <c r="M817" s="253"/>
      <c r="N817" s="253"/>
      <c r="O817" s="253"/>
      <c r="P817" s="253"/>
      <c r="Q817" s="253"/>
      <c r="R817" s="253"/>
      <c r="S817" s="253"/>
      <c r="T817" s="253"/>
      <c r="U817" s="253"/>
      <c r="V817" s="253"/>
      <c r="W817" s="253"/>
      <c r="X817" s="253"/>
      <c r="Y817" s="253"/>
      <c r="Z817" s="253"/>
      <c r="AA817" s="253"/>
    </row>
    <row r="818" spans="1:27" ht="11.25" customHeight="1" x14ac:dyDescent="0.25">
      <c r="A818" s="376"/>
      <c r="B818" s="253"/>
      <c r="C818" s="377"/>
      <c r="D818" s="377"/>
      <c r="E818" s="378"/>
      <c r="F818" s="378"/>
      <c r="G818" s="379"/>
      <c r="H818" s="253"/>
      <c r="I818" s="253"/>
      <c r="J818" s="253"/>
      <c r="K818" s="253"/>
      <c r="L818" s="253"/>
      <c r="M818" s="253"/>
      <c r="N818" s="253"/>
      <c r="O818" s="253"/>
      <c r="P818" s="253"/>
      <c r="Q818" s="253"/>
      <c r="R818" s="253"/>
      <c r="S818" s="253"/>
      <c r="T818" s="253"/>
      <c r="U818" s="253"/>
      <c r="V818" s="253"/>
      <c r="W818" s="253"/>
      <c r="X818" s="253"/>
      <c r="Y818" s="253"/>
      <c r="Z818" s="253"/>
      <c r="AA818" s="253"/>
    </row>
    <row r="819" spans="1:27" ht="11.25" customHeight="1" x14ac:dyDescent="0.25">
      <c r="A819" s="376"/>
      <c r="B819" s="253"/>
      <c r="C819" s="377"/>
      <c r="D819" s="377"/>
      <c r="E819" s="378"/>
      <c r="F819" s="378"/>
      <c r="G819" s="379"/>
      <c r="H819" s="253"/>
      <c r="I819" s="253"/>
      <c r="J819" s="253"/>
      <c r="K819" s="253"/>
      <c r="L819" s="253"/>
      <c r="M819" s="253"/>
      <c r="N819" s="253"/>
      <c r="O819" s="253"/>
      <c r="P819" s="253"/>
      <c r="Q819" s="253"/>
      <c r="R819" s="253"/>
      <c r="S819" s="253"/>
      <c r="T819" s="253"/>
      <c r="U819" s="253"/>
      <c r="V819" s="253"/>
      <c r="W819" s="253"/>
      <c r="X819" s="253"/>
      <c r="Y819" s="253"/>
      <c r="Z819" s="253"/>
      <c r="AA819" s="253"/>
    </row>
    <row r="820" spans="1:27" ht="11.25" customHeight="1" x14ac:dyDescent="0.25">
      <c r="A820" s="376"/>
      <c r="B820" s="253"/>
      <c r="C820" s="377"/>
      <c r="D820" s="377"/>
      <c r="E820" s="378"/>
      <c r="F820" s="378"/>
      <c r="G820" s="379"/>
      <c r="H820" s="253"/>
      <c r="I820" s="253"/>
      <c r="J820" s="253"/>
      <c r="K820" s="253"/>
      <c r="L820" s="253"/>
      <c r="M820" s="253"/>
      <c r="N820" s="253"/>
      <c r="O820" s="253"/>
      <c r="P820" s="253"/>
      <c r="Q820" s="253"/>
      <c r="R820" s="253"/>
      <c r="S820" s="253"/>
      <c r="T820" s="253"/>
      <c r="U820" s="253"/>
      <c r="V820" s="253"/>
      <c r="W820" s="253"/>
      <c r="X820" s="253"/>
      <c r="Y820" s="253"/>
      <c r="Z820" s="253"/>
      <c r="AA820" s="253"/>
    </row>
    <row r="821" spans="1:27" ht="11.25" customHeight="1" x14ac:dyDescent="0.25">
      <c r="A821" s="376"/>
      <c r="B821" s="253"/>
      <c r="C821" s="377"/>
      <c r="D821" s="377"/>
      <c r="E821" s="378"/>
      <c r="F821" s="378"/>
      <c r="G821" s="379"/>
      <c r="H821" s="253"/>
      <c r="I821" s="253"/>
      <c r="J821" s="253"/>
      <c r="K821" s="253"/>
      <c r="L821" s="253"/>
      <c r="M821" s="253"/>
      <c r="N821" s="253"/>
      <c r="O821" s="253"/>
      <c r="P821" s="253"/>
      <c r="Q821" s="253"/>
      <c r="R821" s="253"/>
      <c r="S821" s="253"/>
      <c r="T821" s="253"/>
      <c r="U821" s="253"/>
      <c r="V821" s="253"/>
      <c r="W821" s="253"/>
      <c r="X821" s="253"/>
      <c r="Y821" s="253"/>
      <c r="Z821" s="253"/>
      <c r="AA821" s="253"/>
    </row>
    <row r="822" spans="1:27" ht="11.25" customHeight="1" x14ac:dyDescent="0.25">
      <c r="A822" s="376"/>
      <c r="B822" s="253"/>
      <c r="C822" s="377"/>
      <c r="D822" s="377"/>
      <c r="E822" s="378"/>
      <c r="F822" s="378"/>
      <c r="G822" s="379"/>
      <c r="H822" s="253"/>
      <c r="I822" s="253"/>
      <c r="J822" s="253"/>
      <c r="K822" s="253"/>
      <c r="L822" s="253"/>
      <c r="M822" s="253"/>
      <c r="N822" s="253"/>
      <c r="O822" s="253"/>
      <c r="P822" s="253"/>
      <c r="Q822" s="253"/>
      <c r="R822" s="253"/>
      <c r="S822" s="253"/>
      <c r="T822" s="253"/>
      <c r="U822" s="253"/>
      <c r="V822" s="253"/>
      <c r="W822" s="253"/>
      <c r="X822" s="253"/>
      <c r="Y822" s="253"/>
      <c r="Z822" s="253"/>
      <c r="AA822" s="253"/>
    </row>
    <row r="823" spans="1:27" ht="11.25" customHeight="1" x14ac:dyDescent="0.25">
      <c r="A823" s="376"/>
      <c r="B823" s="253"/>
      <c r="C823" s="377"/>
      <c r="D823" s="377"/>
      <c r="E823" s="378"/>
      <c r="F823" s="378"/>
      <c r="G823" s="379"/>
      <c r="H823" s="253"/>
      <c r="I823" s="253"/>
      <c r="J823" s="253"/>
      <c r="K823" s="253"/>
      <c r="L823" s="253"/>
      <c r="M823" s="253"/>
      <c r="N823" s="253"/>
      <c r="O823" s="253"/>
      <c r="P823" s="253"/>
      <c r="Q823" s="253"/>
      <c r="R823" s="253"/>
      <c r="S823" s="253"/>
      <c r="T823" s="253"/>
      <c r="U823" s="253"/>
      <c r="V823" s="253"/>
      <c r="W823" s="253"/>
      <c r="X823" s="253"/>
      <c r="Y823" s="253"/>
      <c r="Z823" s="253"/>
      <c r="AA823" s="253"/>
    </row>
    <row r="824" spans="1:27" ht="11.25" customHeight="1" x14ac:dyDescent="0.25">
      <c r="A824" s="376"/>
      <c r="B824" s="253"/>
      <c r="C824" s="377"/>
      <c r="D824" s="377"/>
      <c r="E824" s="378"/>
      <c r="F824" s="378"/>
      <c r="G824" s="379"/>
      <c r="H824" s="253"/>
      <c r="I824" s="253"/>
      <c r="J824" s="253"/>
      <c r="K824" s="253"/>
      <c r="L824" s="253"/>
      <c r="M824" s="253"/>
      <c r="N824" s="253"/>
      <c r="O824" s="253"/>
      <c r="P824" s="253"/>
      <c r="Q824" s="253"/>
      <c r="R824" s="253"/>
      <c r="S824" s="253"/>
      <c r="T824" s="253"/>
      <c r="U824" s="253"/>
      <c r="V824" s="253"/>
      <c r="W824" s="253"/>
      <c r="X824" s="253"/>
      <c r="Y824" s="253"/>
      <c r="Z824" s="253"/>
      <c r="AA824" s="253"/>
    </row>
    <row r="825" spans="1:27" ht="11.25" customHeight="1" x14ac:dyDescent="0.25">
      <c r="A825" s="376"/>
      <c r="B825" s="253"/>
      <c r="C825" s="377"/>
      <c r="D825" s="377"/>
      <c r="E825" s="378"/>
      <c r="F825" s="378"/>
      <c r="G825" s="379"/>
      <c r="H825" s="253"/>
      <c r="I825" s="253"/>
      <c r="J825" s="253"/>
      <c r="K825" s="253"/>
      <c r="L825" s="253"/>
      <c r="M825" s="253"/>
      <c r="N825" s="253"/>
      <c r="O825" s="253"/>
      <c r="P825" s="253"/>
      <c r="Q825" s="253"/>
      <c r="R825" s="253"/>
      <c r="S825" s="253"/>
      <c r="T825" s="253"/>
      <c r="U825" s="253"/>
      <c r="V825" s="253"/>
      <c r="W825" s="253"/>
      <c r="X825" s="253"/>
      <c r="Y825" s="253"/>
      <c r="Z825" s="253"/>
      <c r="AA825" s="253"/>
    </row>
    <row r="826" spans="1:27" ht="11.25" customHeight="1" x14ac:dyDescent="0.25">
      <c r="A826" s="376"/>
      <c r="B826" s="253"/>
      <c r="C826" s="377"/>
      <c r="D826" s="377"/>
      <c r="E826" s="378"/>
      <c r="F826" s="378"/>
      <c r="G826" s="379"/>
      <c r="H826" s="253"/>
      <c r="I826" s="253"/>
      <c r="J826" s="253"/>
      <c r="K826" s="253"/>
      <c r="L826" s="253"/>
      <c r="M826" s="253"/>
      <c r="N826" s="253"/>
      <c r="O826" s="253"/>
      <c r="P826" s="253"/>
      <c r="Q826" s="253"/>
      <c r="R826" s="253"/>
      <c r="S826" s="253"/>
      <c r="T826" s="253"/>
      <c r="U826" s="253"/>
      <c r="V826" s="253"/>
      <c r="W826" s="253"/>
      <c r="X826" s="253"/>
      <c r="Y826" s="253"/>
      <c r="Z826" s="253"/>
      <c r="AA826" s="253"/>
    </row>
    <row r="827" spans="1:27" ht="11.25" customHeight="1" x14ac:dyDescent="0.25">
      <c r="A827" s="376"/>
      <c r="B827" s="253"/>
      <c r="C827" s="377"/>
      <c r="D827" s="377"/>
      <c r="E827" s="378"/>
      <c r="F827" s="378"/>
      <c r="G827" s="379"/>
      <c r="H827" s="253"/>
      <c r="I827" s="253"/>
      <c r="J827" s="253"/>
      <c r="K827" s="253"/>
      <c r="L827" s="253"/>
      <c r="M827" s="253"/>
      <c r="N827" s="253"/>
      <c r="O827" s="253"/>
      <c r="P827" s="253"/>
      <c r="Q827" s="253"/>
      <c r="R827" s="253"/>
      <c r="S827" s="253"/>
      <c r="T827" s="253"/>
      <c r="U827" s="253"/>
      <c r="V827" s="253"/>
      <c r="W827" s="253"/>
      <c r="X827" s="253"/>
      <c r="Y827" s="253"/>
      <c r="Z827" s="253"/>
      <c r="AA827" s="253"/>
    </row>
    <row r="828" spans="1:27" ht="11.25" customHeight="1" x14ac:dyDescent="0.25">
      <c r="A828" s="376"/>
      <c r="B828" s="253"/>
      <c r="C828" s="377"/>
      <c r="D828" s="377"/>
      <c r="E828" s="378"/>
      <c r="F828" s="378"/>
      <c r="G828" s="379"/>
      <c r="H828" s="253"/>
      <c r="I828" s="253"/>
      <c r="J828" s="253"/>
      <c r="K828" s="253"/>
      <c r="L828" s="253"/>
      <c r="M828" s="253"/>
      <c r="N828" s="253"/>
      <c r="O828" s="253"/>
      <c r="P828" s="253"/>
      <c r="Q828" s="253"/>
      <c r="R828" s="253"/>
      <c r="S828" s="253"/>
      <c r="T828" s="253"/>
      <c r="U828" s="253"/>
      <c r="V828" s="253"/>
      <c r="W828" s="253"/>
      <c r="X828" s="253"/>
      <c r="Y828" s="253"/>
      <c r="Z828" s="253"/>
      <c r="AA828" s="253"/>
    </row>
    <row r="829" spans="1:27" ht="11.25" customHeight="1" x14ac:dyDescent="0.25">
      <c r="A829" s="376"/>
      <c r="B829" s="253"/>
      <c r="C829" s="377"/>
      <c r="D829" s="377"/>
      <c r="E829" s="378"/>
      <c r="F829" s="378"/>
      <c r="G829" s="379"/>
      <c r="H829" s="253"/>
      <c r="I829" s="253"/>
      <c r="J829" s="253"/>
      <c r="K829" s="253"/>
      <c r="L829" s="253"/>
      <c r="M829" s="253"/>
      <c r="N829" s="253"/>
      <c r="O829" s="253"/>
      <c r="P829" s="253"/>
      <c r="Q829" s="253"/>
      <c r="R829" s="253"/>
      <c r="S829" s="253"/>
      <c r="T829" s="253"/>
      <c r="U829" s="253"/>
      <c r="V829" s="253"/>
      <c r="W829" s="253"/>
      <c r="X829" s="253"/>
      <c r="Y829" s="253"/>
      <c r="Z829" s="253"/>
      <c r="AA829" s="253"/>
    </row>
    <row r="830" spans="1:27" ht="11.25" customHeight="1" x14ac:dyDescent="0.25">
      <c r="A830" s="376"/>
      <c r="B830" s="253"/>
      <c r="C830" s="377"/>
      <c r="D830" s="377"/>
      <c r="E830" s="378"/>
      <c r="F830" s="378"/>
      <c r="G830" s="379"/>
      <c r="H830" s="253"/>
      <c r="I830" s="253"/>
      <c r="J830" s="253"/>
      <c r="K830" s="253"/>
      <c r="L830" s="253"/>
      <c r="M830" s="253"/>
      <c r="N830" s="253"/>
      <c r="O830" s="253"/>
      <c r="P830" s="253"/>
      <c r="Q830" s="253"/>
      <c r="R830" s="253"/>
      <c r="S830" s="253"/>
      <c r="T830" s="253"/>
      <c r="U830" s="253"/>
      <c r="V830" s="253"/>
      <c r="W830" s="253"/>
      <c r="X830" s="253"/>
      <c r="Y830" s="253"/>
      <c r="Z830" s="253"/>
      <c r="AA830" s="253"/>
    </row>
    <row r="831" spans="1:27" ht="11.25" customHeight="1" x14ac:dyDescent="0.25">
      <c r="A831" s="376"/>
      <c r="B831" s="253"/>
      <c r="C831" s="377"/>
      <c r="D831" s="377"/>
      <c r="E831" s="378"/>
      <c r="F831" s="378"/>
      <c r="G831" s="379"/>
      <c r="H831" s="253"/>
      <c r="I831" s="253"/>
      <c r="J831" s="253"/>
      <c r="K831" s="253"/>
      <c r="L831" s="253"/>
      <c r="M831" s="253"/>
      <c r="N831" s="253"/>
      <c r="O831" s="253"/>
      <c r="P831" s="253"/>
      <c r="Q831" s="253"/>
      <c r="R831" s="253"/>
      <c r="S831" s="253"/>
      <c r="T831" s="253"/>
      <c r="U831" s="253"/>
      <c r="V831" s="253"/>
      <c r="W831" s="253"/>
      <c r="X831" s="253"/>
      <c r="Y831" s="253"/>
      <c r="Z831" s="253"/>
      <c r="AA831" s="253"/>
    </row>
    <row r="832" spans="1:27" ht="11.25" customHeight="1" x14ac:dyDescent="0.25">
      <c r="A832" s="376"/>
      <c r="B832" s="253"/>
      <c r="C832" s="377"/>
      <c r="D832" s="377"/>
      <c r="E832" s="378"/>
      <c r="F832" s="378"/>
      <c r="G832" s="379"/>
      <c r="H832" s="253"/>
      <c r="I832" s="253"/>
      <c r="J832" s="253"/>
      <c r="K832" s="253"/>
      <c r="L832" s="253"/>
      <c r="M832" s="253"/>
      <c r="N832" s="253"/>
      <c r="O832" s="253"/>
      <c r="P832" s="253"/>
      <c r="Q832" s="253"/>
      <c r="R832" s="253"/>
      <c r="S832" s="253"/>
      <c r="T832" s="253"/>
      <c r="U832" s="253"/>
      <c r="V832" s="253"/>
      <c r="W832" s="253"/>
      <c r="X832" s="253"/>
      <c r="Y832" s="253"/>
      <c r="Z832" s="253"/>
      <c r="AA832" s="253"/>
    </row>
    <row r="833" spans="1:27" ht="11.25" customHeight="1" x14ac:dyDescent="0.25">
      <c r="A833" s="376"/>
      <c r="B833" s="253"/>
      <c r="C833" s="377"/>
      <c r="D833" s="377"/>
      <c r="E833" s="378"/>
      <c r="F833" s="378"/>
      <c r="G833" s="379"/>
      <c r="H833" s="253"/>
      <c r="I833" s="253"/>
      <c r="J833" s="253"/>
      <c r="K833" s="253"/>
      <c r="L833" s="253"/>
      <c r="M833" s="253"/>
      <c r="N833" s="253"/>
      <c r="O833" s="253"/>
      <c r="P833" s="253"/>
      <c r="Q833" s="253"/>
      <c r="R833" s="253"/>
      <c r="S833" s="253"/>
      <c r="T833" s="253"/>
      <c r="U833" s="253"/>
      <c r="V833" s="253"/>
      <c r="W833" s="253"/>
      <c r="X833" s="253"/>
      <c r="Y833" s="253"/>
      <c r="Z833" s="253"/>
      <c r="AA833" s="253"/>
    </row>
    <row r="834" spans="1:27" ht="11.25" customHeight="1" x14ac:dyDescent="0.25">
      <c r="A834" s="376"/>
      <c r="B834" s="253"/>
      <c r="C834" s="377"/>
      <c r="D834" s="377"/>
      <c r="E834" s="378"/>
      <c r="F834" s="378"/>
      <c r="G834" s="379"/>
      <c r="H834" s="253"/>
      <c r="I834" s="253"/>
      <c r="J834" s="253"/>
      <c r="K834" s="253"/>
      <c r="L834" s="253"/>
      <c r="M834" s="253"/>
      <c r="N834" s="253"/>
      <c r="O834" s="253"/>
      <c r="P834" s="253"/>
      <c r="Q834" s="253"/>
      <c r="R834" s="253"/>
      <c r="S834" s="253"/>
      <c r="T834" s="253"/>
      <c r="U834" s="253"/>
      <c r="V834" s="253"/>
      <c r="W834" s="253"/>
      <c r="X834" s="253"/>
      <c r="Y834" s="253"/>
      <c r="Z834" s="253"/>
      <c r="AA834" s="253"/>
    </row>
    <row r="835" spans="1:27" ht="11.25" customHeight="1" x14ac:dyDescent="0.25">
      <c r="A835" s="376"/>
      <c r="B835" s="253"/>
      <c r="C835" s="377"/>
      <c r="D835" s="377"/>
      <c r="E835" s="378"/>
      <c r="F835" s="378"/>
      <c r="G835" s="379"/>
      <c r="H835" s="253"/>
      <c r="I835" s="253"/>
      <c r="J835" s="253"/>
      <c r="K835" s="253"/>
      <c r="L835" s="253"/>
      <c r="M835" s="253"/>
      <c r="N835" s="253"/>
      <c r="O835" s="253"/>
      <c r="P835" s="253"/>
      <c r="Q835" s="253"/>
      <c r="R835" s="253"/>
      <c r="S835" s="253"/>
      <c r="T835" s="253"/>
      <c r="U835" s="253"/>
      <c r="V835" s="253"/>
      <c r="W835" s="253"/>
      <c r="X835" s="253"/>
      <c r="Y835" s="253"/>
      <c r="Z835" s="253"/>
      <c r="AA835" s="253"/>
    </row>
    <row r="836" spans="1:27" ht="11.25" customHeight="1" x14ac:dyDescent="0.25">
      <c r="A836" s="376"/>
      <c r="B836" s="253"/>
      <c r="C836" s="377"/>
      <c r="D836" s="377"/>
      <c r="E836" s="378"/>
      <c r="F836" s="378"/>
      <c r="G836" s="379"/>
      <c r="H836" s="253"/>
      <c r="I836" s="253"/>
      <c r="J836" s="253"/>
      <c r="K836" s="253"/>
      <c r="L836" s="253"/>
      <c r="M836" s="253"/>
      <c r="N836" s="253"/>
      <c r="O836" s="253"/>
      <c r="P836" s="253"/>
      <c r="Q836" s="253"/>
      <c r="R836" s="253"/>
      <c r="S836" s="253"/>
      <c r="T836" s="253"/>
      <c r="U836" s="253"/>
      <c r="V836" s="253"/>
      <c r="W836" s="253"/>
      <c r="X836" s="253"/>
      <c r="Y836" s="253"/>
      <c r="Z836" s="253"/>
      <c r="AA836" s="253"/>
    </row>
    <row r="837" spans="1:27" ht="11.25" customHeight="1" x14ac:dyDescent="0.25">
      <c r="A837" s="376"/>
      <c r="B837" s="253"/>
      <c r="C837" s="377"/>
      <c r="D837" s="377"/>
      <c r="E837" s="378"/>
      <c r="F837" s="378"/>
      <c r="G837" s="379"/>
      <c r="H837" s="253"/>
      <c r="I837" s="253"/>
      <c r="J837" s="253"/>
      <c r="K837" s="253"/>
      <c r="L837" s="253"/>
      <c r="M837" s="253"/>
      <c r="N837" s="253"/>
      <c r="O837" s="253"/>
      <c r="P837" s="253"/>
      <c r="Q837" s="253"/>
      <c r="R837" s="253"/>
      <c r="S837" s="253"/>
      <c r="T837" s="253"/>
      <c r="U837" s="253"/>
      <c r="V837" s="253"/>
      <c r="W837" s="253"/>
      <c r="X837" s="253"/>
      <c r="Y837" s="253"/>
      <c r="Z837" s="253"/>
      <c r="AA837" s="253"/>
    </row>
    <row r="838" spans="1:27" ht="11.25" customHeight="1" x14ac:dyDescent="0.25">
      <c r="A838" s="376"/>
      <c r="B838" s="253"/>
      <c r="C838" s="377"/>
      <c r="D838" s="377"/>
      <c r="E838" s="378"/>
      <c r="F838" s="378"/>
      <c r="G838" s="379"/>
      <c r="H838" s="253"/>
      <c r="I838" s="253"/>
      <c r="J838" s="253"/>
      <c r="K838" s="253"/>
      <c r="L838" s="253"/>
      <c r="M838" s="253"/>
      <c r="N838" s="253"/>
      <c r="O838" s="253"/>
      <c r="P838" s="253"/>
      <c r="Q838" s="253"/>
      <c r="R838" s="253"/>
      <c r="S838" s="253"/>
      <c r="T838" s="253"/>
      <c r="U838" s="253"/>
      <c r="V838" s="253"/>
      <c r="W838" s="253"/>
      <c r="X838" s="253"/>
      <c r="Y838" s="253"/>
      <c r="Z838" s="253"/>
      <c r="AA838" s="253"/>
    </row>
    <row r="839" spans="1:27" ht="11.25" customHeight="1" x14ac:dyDescent="0.25">
      <c r="A839" s="376"/>
      <c r="B839" s="253"/>
      <c r="C839" s="377"/>
      <c r="D839" s="377"/>
      <c r="E839" s="378"/>
      <c r="F839" s="378"/>
      <c r="G839" s="379"/>
      <c r="H839" s="253"/>
      <c r="I839" s="253"/>
      <c r="J839" s="253"/>
      <c r="K839" s="253"/>
      <c r="L839" s="253"/>
      <c r="M839" s="253"/>
      <c r="N839" s="253"/>
      <c r="O839" s="253"/>
      <c r="P839" s="253"/>
      <c r="Q839" s="253"/>
      <c r="R839" s="253"/>
      <c r="S839" s="253"/>
      <c r="T839" s="253"/>
      <c r="U839" s="253"/>
      <c r="V839" s="253"/>
      <c r="W839" s="253"/>
      <c r="X839" s="253"/>
      <c r="Y839" s="253"/>
      <c r="Z839" s="253"/>
      <c r="AA839" s="253"/>
    </row>
    <row r="840" spans="1:27" ht="11.25" customHeight="1" x14ac:dyDescent="0.25">
      <c r="A840" s="376"/>
      <c r="B840" s="253"/>
      <c r="C840" s="377"/>
      <c r="D840" s="377"/>
      <c r="E840" s="378"/>
      <c r="F840" s="378"/>
      <c r="G840" s="379"/>
      <c r="H840" s="253"/>
      <c r="I840" s="253"/>
      <c r="J840" s="253"/>
      <c r="K840" s="253"/>
      <c r="L840" s="253"/>
      <c r="M840" s="253"/>
      <c r="N840" s="253"/>
      <c r="O840" s="253"/>
      <c r="P840" s="253"/>
      <c r="Q840" s="253"/>
      <c r="R840" s="253"/>
      <c r="S840" s="253"/>
      <c r="T840" s="253"/>
      <c r="U840" s="253"/>
      <c r="V840" s="253"/>
      <c r="W840" s="253"/>
      <c r="X840" s="253"/>
      <c r="Y840" s="253"/>
      <c r="Z840" s="253"/>
      <c r="AA840" s="253"/>
    </row>
    <row r="841" spans="1:27" ht="11.25" customHeight="1" x14ac:dyDescent="0.25">
      <c r="A841" s="376"/>
      <c r="B841" s="253"/>
      <c r="C841" s="377"/>
      <c r="D841" s="377"/>
      <c r="E841" s="378"/>
      <c r="F841" s="378"/>
      <c r="G841" s="379"/>
      <c r="H841" s="253"/>
      <c r="I841" s="253"/>
      <c r="J841" s="253"/>
      <c r="K841" s="253"/>
      <c r="L841" s="253"/>
      <c r="M841" s="253"/>
      <c r="N841" s="253"/>
      <c r="O841" s="253"/>
      <c r="P841" s="253"/>
      <c r="Q841" s="253"/>
      <c r="R841" s="253"/>
      <c r="S841" s="253"/>
      <c r="T841" s="253"/>
      <c r="U841" s="253"/>
      <c r="V841" s="253"/>
      <c r="W841" s="253"/>
      <c r="X841" s="253"/>
      <c r="Y841" s="253"/>
      <c r="Z841" s="253"/>
      <c r="AA841" s="253"/>
    </row>
    <row r="842" spans="1:27" ht="11.25" customHeight="1" x14ac:dyDescent="0.25">
      <c r="A842" s="376"/>
      <c r="B842" s="253"/>
      <c r="C842" s="377"/>
      <c r="D842" s="377"/>
      <c r="E842" s="378"/>
      <c r="F842" s="378"/>
      <c r="G842" s="379"/>
      <c r="H842" s="253"/>
      <c r="I842" s="253"/>
      <c r="J842" s="253"/>
      <c r="K842" s="253"/>
      <c r="L842" s="253"/>
      <c r="M842" s="253"/>
      <c r="N842" s="253"/>
      <c r="O842" s="253"/>
      <c r="P842" s="253"/>
      <c r="Q842" s="253"/>
      <c r="R842" s="253"/>
      <c r="S842" s="253"/>
      <c r="T842" s="253"/>
      <c r="U842" s="253"/>
      <c r="V842" s="253"/>
      <c r="W842" s="253"/>
      <c r="X842" s="253"/>
      <c r="Y842" s="253"/>
      <c r="Z842" s="253"/>
      <c r="AA842" s="253"/>
    </row>
    <row r="843" spans="1:27" ht="11.25" customHeight="1" x14ac:dyDescent="0.25">
      <c r="A843" s="376"/>
      <c r="B843" s="253"/>
      <c r="C843" s="377"/>
      <c r="D843" s="377"/>
      <c r="E843" s="378"/>
      <c r="F843" s="378"/>
      <c r="G843" s="379"/>
      <c r="H843" s="253"/>
      <c r="I843" s="253"/>
      <c r="J843" s="253"/>
      <c r="K843" s="253"/>
      <c r="L843" s="253"/>
      <c r="M843" s="253"/>
      <c r="N843" s="253"/>
      <c r="O843" s="253"/>
      <c r="P843" s="253"/>
      <c r="Q843" s="253"/>
      <c r="R843" s="253"/>
      <c r="S843" s="253"/>
      <c r="T843" s="253"/>
      <c r="U843" s="253"/>
      <c r="V843" s="253"/>
      <c r="W843" s="253"/>
      <c r="X843" s="253"/>
      <c r="Y843" s="253"/>
      <c r="Z843" s="253"/>
      <c r="AA843" s="253"/>
    </row>
    <row r="844" spans="1:27" ht="11.25" customHeight="1" x14ac:dyDescent="0.25">
      <c r="A844" s="376"/>
      <c r="B844" s="253"/>
      <c r="C844" s="377"/>
      <c r="D844" s="377"/>
      <c r="E844" s="378"/>
      <c r="F844" s="378"/>
      <c r="G844" s="379"/>
      <c r="H844" s="253"/>
      <c r="I844" s="253"/>
      <c r="J844" s="253"/>
      <c r="K844" s="253"/>
      <c r="L844" s="253"/>
      <c r="M844" s="253"/>
      <c r="N844" s="253"/>
      <c r="O844" s="253"/>
      <c r="P844" s="253"/>
      <c r="Q844" s="253"/>
      <c r="R844" s="253"/>
      <c r="S844" s="253"/>
      <c r="T844" s="253"/>
      <c r="U844" s="253"/>
      <c r="V844" s="253"/>
      <c r="W844" s="253"/>
      <c r="X844" s="253"/>
      <c r="Y844" s="253"/>
      <c r="Z844" s="253"/>
      <c r="AA844" s="253"/>
    </row>
    <row r="845" spans="1:27" ht="11.25" customHeight="1" x14ac:dyDescent="0.25">
      <c r="A845" s="376"/>
      <c r="B845" s="253"/>
      <c r="C845" s="377"/>
      <c r="D845" s="377"/>
      <c r="E845" s="378"/>
      <c r="F845" s="378"/>
      <c r="G845" s="379"/>
      <c r="H845" s="253"/>
      <c r="I845" s="253"/>
      <c r="J845" s="253"/>
      <c r="K845" s="253"/>
      <c r="L845" s="253"/>
      <c r="M845" s="253"/>
      <c r="N845" s="253"/>
      <c r="O845" s="253"/>
      <c r="P845" s="253"/>
      <c r="Q845" s="253"/>
      <c r="R845" s="253"/>
      <c r="S845" s="253"/>
      <c r="T845" s="253"/>
      <c r="U845" s="253"/>
      <c r="V845" s="253"/>
      <c r="W845" s="253"/>
      <c r="X845" s="253"/>
      <c r="Y845" s="253"/>
      <c r="Z845" s="253"/>
      <c r="AA845" s="253"/>
    </row>
    <row r="846" spans="1:27" ht="11.25" customHeight="1" x14ac:dyDescent="0.25">
      <c r="A846" s="376"/>
      <c r="B846" s="253"/>
      <c r="C846" s="377"/>
      <c r="D846" s="377"/>
      <c r="E846" s="378"/>
      <c r="F846" s="378"/>
      <c r="G846" s="379"/>
      <c r="H846" s="253"/>
      <c r="I846" s="253"/>
      <c r="J846" s="253"/>
      <c r="K846" s="253"/>
      <c r="L846" s="253"/>
      <c r="M846" s="253"/>
      <c r="N846" s="253"/>
      <c r="O846" s="253"/>
      <c r="P846" s="253"/>
      <c r="Q846" s="253"/>
      <c r="R846" s="253"/>
      <c r="S846" s="253"/>
      <c r="T846" s="253"/>
      <c r="U846" s="253"/>
      <c r="V846" s="253"/>
      <c r="W846" s="253"/>
      <c r="X846" s="253"/>
      <c r="Y846" s="253"/>
      <c r="Z846" s="253"/>
      <c r="AA846" s="253"/>
    </row>
    <row r="847" spans="1:27" ht="11.25" customHeight="1" x14ac:dyDescent="0.25">
      <c r="A847" s="376"/>
      <c r="B847" s="253"/>
      <c r="C847" s="377"/>
      <c r="D847" s="377"/>
      <c r="E847" s="378"/>
      <c r="F847" s="378"/>
      <c r="G847" s="379"/>
      <c r="H847" s="253"/>
      <c r="I847" s="253"/>
      <c r="J847" s="253"/>
      <c r="K847" s="253"/>
      <c r="L847" s="253"/>
      <c r="M847" s="253"/>
      <c r="N847" s="253"/>
      <c r="O847" s="253"/>
      <c r="P847" s="253"/>
      <c r="Q847" s="253"/>
      <c r="R847" s="253"/>
      <c r="S847" s="253"/>
      <c r="T847" s="253"/>
      <c r="U847" s="253"/>
      <c r="V847" s="253"/>
      <c r="W847" s="253"/>
      <c r="X847" s="253"/>
      <c r="Y847" s="253"/>
      <c r="Z847" s="253"/>
      <c r="AA847" s="253"/>
    </row>
    <row r="848" spans="1:27" ht="11.25" customHeight="1" x14ac:dyDescent="0.25">
      <c r="A848" s="376"/>
      <c r="B848" s="253"/>
      <c r="C848" s="377"/>
      <c r="D848" s="377"/>
      <c r="E848" s="378"/>
      <c r="F848" s="378"/>
      <c r="G848" s="379"/>
      <c r="H848" s="253"/>
      <c r="I848" s="253"/>
      <c r="J848" s="253"/>
      <c r="K848" s="253"/>
      <c r="L848" s="253"/>
      <c r="M848" s="253"/>
      <c r="N848" s="253"/>
      <c r="O848" s="253"/>
      <c r="P848" s="253"/>
      <c r="Q848" s="253"/>
      <c r="R848" s="253"/>
      <c r="S848" s="253"/>
      <c r="T848" s="253"/>
      <c r="U848" s="253"/>
      <c r="V848" s="253"/>
      <c r="W848" s="253"/>
      <c r="X848" s="253"/>
      <c r="Y848" s="253"/>
      <c r="Z848" s="253"/>
      <c r="AA848" s="253"/>
    </row>
    <row r="849" spans="1:27" ht="11.25" customHeight="1" x14ac:dyDescent="0.25">
      <c r="A849" s="376"/>
      <c r="B849" s="253"/>
      <c r="C849" s="377"/>
      <c r="D849" s="377"/>
      <c r="E849" s="378"/>
      <c r="F849" s="378"/>
      <c r="G849" s="379"/>
      <c r="H849" s="253"/>
      <c r="I849" s="253"/>
      <c r="J849" s="253"/>
      <c r="K849" s="253"/>
      <c r="L849" s="253"/>
      <c r="M849" s="253"/>
      <c r="N849" s="253"/>
      <c r="O849" s="253"/>
      <c r="P849" s="253"/>
      <c r="Q849" s="253"/>
      <c r="R849" s="253"/>
      <c r="S849" s="253"/>
      <c r="T849" s="253"/>
      <c r="U849" s="253"/>
      <c r="V849" s="253"/>
      <c r="W849" s="253"/>
      <c r="X849" s="253"/>
      <c r="Y849" s="253"/>
      <c r="Z849" s="253"/>
      <c r="AA849" s="253"/>
    </row>
    <row r="850" spans="1:27" ht="11.25" customHeight="1" x14ac:dyDescent="0.25">
      <c r="A850" s="376"/>
      <c r="B850" s="253"/>
      <c r="C850" s="377"/>
      <c r="D850" s="377"/>
      <c r="E850" s="378"/>
      <c r="F850" s="378"/>
      <c r="G850" s="379"/>
      <c r="H850" s="253"/>
      <c r="I850" s="253"/>
      <c r="J850" s="253"/>
      <c r="K850" s="253"/>
      <c r="L850" s="253"/>
      <c r="M850" s="253"/>
      <c r="N850" s="253"/>
      <c r="O850" s="253"/>
      <c r="P850" s="253"/>
      <c r="Q850" s="253"/>
      <c r="R850" s="253"/>
      <c r="S850" s="253"/>
      <c r="T850" s="253"/>
      <c r="U850" s="253"/>
      <c r="V850" s="253"/>
      <c r="W850" s="253"/>
      <c r="X850" s="253"/>
      <c r="Y850" s="253"/>
      <c r="Z850" s="253"/>
      <c r="AA850" s="253"/>
    </row>
    <row r="851" spans="1:27" ht="11.25" customHeight="1" x14ac:dyDescent="0.25">
      <c r="A851" s="376"/>
      <c r="B851" s="253"/>
      <c r="C851" s="377"/>
      <c r="D851" s="377"/>
      <c r="E851" s="378"/>
      <c r="F851" s="378"/>
      <c r="G851" s="379"/>
      <c r="H851" s="253"/>
      <c r="I851" s="253"/>
      <c r="J851" s="253"/>
      <c r="K851" s="253"/>
      <c r="L851" s="253"/>
      <c r="M851" s="253"/>
      <c r="N851" s="253"/>
      <c r="O851" s="253"/>
      <c r="P851" s="253"/>
      <c r="Q851" s="253"/>
      <c r="R851" s="253"/>
      <c r="S851" s="253"/>
      <c r="T851" s="253"/>
      <c r="U851" s="253"/>
      <c r="V851" s="253"/>
      <c r="W851" s="253"/>
      <c r="X851" s="253"/>
      <c r="Y851" s="253"/>
      <c r="Z851" s="253"/>
      <c r="AA851" s="253"/>
    </row>
    <row r="852" spans="1:27" ht="11.25" customHeight="1" x14ac:dyDescent="0.25">
      <c r="A852" s="376"/>
      <c r="B852" s="253"/>
      <c r="C852" s="377"/>
      <c r="D852" s="377"/>
      <c r="E852" s="378"/>
      <c r="F852" s="378"/>
      <c r="G852" s="379"/>
      <c r="H852" s="253"/>
      <c r="I852" s="253"/>
      <c r="J852" s="253"/>
      <c r="K852" s="253"/>
      <c r="L852" s="253"/>
      <c r="M852" s="253"/>
      <c r="N852" s="253"/>
      <c r="O852" s="253"/>
      <c r="P852" s="253"/>
      <c r="Q852" s="253"/>
      <c r="R852" s="253"/>
      <c r="S852" s="253"/>
      <c r="T852" s="253"/>
      <c r="U852" s="253"/>
      <c r="V852" s="253"/>
      <c r="W852" s="253"/>
      <c r="X852" s="253"/>
      <c r="Y852" s="253"/>
      <c r="Z852" s="253"/>
      <c r="AA852" s="253"/>
    </row>
    <row r="853" spans="1:27" ht="11.25" customHeight="1" x14ac:dyDescent="0.25">
      <c r="A853" s="376"/>
      <c r="B853" s="253"/>
      <c r="C853" s="377"/>
      <c r="D853" s="377"/>
      <c r="E853" s="378"/>
      <c r="F853" s="378"/>
      <c r="G853" s="379"/>
      <c r="H853" s="253"/>
      <c r="I853" s="253"/>
      <c r="J853" s="253"/>
      <c r="K853" s="253"/>
      <c r="L853" s="253"/>
      <c r="M853" s="253"/>
      <c r="N853" s="253"/>
      <c r="O853" s="253"/>
      <c r="P853" s="253"/>
      <c r="Q853" s="253"/>
      <c r="R853" s="253"/>
      <c r="S853" s="253"/>
      <c r="T853" s="253"/>
      <c r="U853" s="253"/>
      <c r="V853" s="253"/>
      <c r="W853" s="253"/>
      <c r="X853" s="253"/>
      <c r="Y853" s="253"/>
      <c r="Z853" s="253"/>
      <c r="AA853" s="253"/>
    </row>
    <row r="854" spans="1:27" ht="11.25" customHeight="1" x14ac:dyDescent="0.25">
      <c r="A854" s="376"/>
      <c r="B854" s="253"/>
      <c r="C854" s="377"/>
      <c r="D854" s="377"/>
      <c r="E854" s="378"/>
      <c r="F854" s="378"/>
      <c r="G854" s="379"/>
      <c r="H854" s="253"/>
      <c r="I854" s="253"/>
      <c r="J854" s="253"/>
      <c r="K854" s="253"/>
      <c r="L854" s="253"/>
      <c r="M854" s="253"/>
      <c r="N854" s="253"/>
      <c r="O854" s="253"/>
      <c r="P854" s="253"/>
      <c r="Q854" s="253"/>
      <c r="R854" s="253"/>
      <c r="S854" s="253"/>
      <c r="T854" s="253"/>
      <c r="U854" s="253"/>
      <c r="V854" s="253"/>
      <c r="W854" s="253"/>
      <c r="X854" s="253"/>
      <c r="Y854" s="253"/>
      <c r="Z854" s="253"/>
      <c r="AA854" s="253"/>
    </row>
    <row r="855" spans="1:27" ht="11.25" customHeight="1" x14ac:dyDescent="0.25">
      <c r="A855" s="376"/>
      <c r="B855" s="253"/>
      <c r="C855" s="377"/>
      <c r="D855" s="377"/>
      <c r="E855" s="378"/>
      <c r="F855" s="378"/>
      <c r="G855" s="379"/>
      <c r="H855" s="253"/>
      <c r="I855" s="253"/>
      <c r="J855" s="253"/>
      <c r="K855" s="253"/>
      <c r="L855" s="253"/>
      <c r="M855" s="253"/>
      <c r="N855" s="253"/>
      <c r="O855" s="253"/>
      <c r="P855" s="253"/>
      <c r="Q855" s="253"/>
      <c r="R855" s="253"/>
      <c r="S855" s="253"/>
      <c r="T855" s="253"/>
      <c r="U855" s="253"/>
      <c r="V855" s="253"/>
      <c r="W855" s="253"/>
      <c r="X855" s="253"/>
      <c r="Y855" s="253"/>
      <c r="Z855" s="253"/>
      <c r="AA855" s="253"/>
    </row>
    <row r="856" spans="1:27" ht="11.25" customHeight="1" x14ac:dyDescent="0.25">
      <c r="A856" s="376"/>
      <c r="B856" s="253"/>
      <c r="C856" s="377"/>
      <c r="D856" s="377"/>
      <c r="E856" s="378"/>
      <c r="F856" s="378"/>
      <c r="G856" s="379"/>
      <c r="H856" s="253"/>
      <c r="I856" s="253"/>
      <c r="J856" s="253"/>
      <c r="K856" s="253"/>
      <c r="L856" s="253"/>
      <c r="M856" s="253"/>
      <c r="N856" s="253"/>
      <c r="O856" s="253"/>
      <c r="P856" s="253"/>
      <c r="Q856" s="253"/>
      <c r="R856" s="253"/>
      <c r="S856" s="253"/>
      <c r="T856" s="253"/>
      <c r="U856" s="253"/>
      <c r="V856" s="253"/>
      <c r="W856" s="253"/>
      <c r="X856" s="253"/>
      <c r="Y856" s="253"/>
      <c r="Z856" s="253"/>
      <c r="AA856" s="253"/>
    </row>
    <row r="857" spans="1:27" ht="11.25" customHeight="1" x14ac:dyDescent="0.25">
      <c r="A857" s="376"/>
      <c r="B857" s="253"/>
      <c r="C857" s="377"/>
      <c r="D857" s="377"/>
      <c r="E857" s="378"/>
      <c r="F857" s="378"/>
      <c r="G857" s="379"/>
      <c r="H857" s="253"/>
      <c r="I857" s="253"/>
      <c r="J857" s="253"/>
      <c r="K857" s="253"/>
      <c r="L857" s="253"/>
      <c r="M857" s="253"/>
      <c r="N857" s="253"/>
      <c r="O857" s="253"/>
      <c r="P857" s="253"/>
      <c r="Q857" s="253"/>
      <c r="R857" s="253"/>
      <c r="S857" s="253"/>
      <c r="T857" s="253"/>
      <c r="U857" s="253"/>
      <c r="V857" s="253"/>
      <c r="W857" s="253"/>
      <c r="X857" s="253"/>
      <c r="Y857" s="253"/>
      <c r="Z857" s="253"/>
      <c r="AA857" s="253"/>
    </row>
    <row r="858" spans="1:27" ht="11.25" customHeight="1" x14ac:dyDescent="0.25">
      <c r="A858" s="376"/>
      <c r="B858" s="253"/>
      <c r="C858" s="377"/>
      <c r="D858" s="377"/>
      <c r="E858" s="378"/>
      <c r="F858" s="378"/>
      <c r="G858" s="379"/>
      <c r="H858" s="253"/>
      <c r="I858" s="253"/>
      <c r="J858" s="253"/>
      <c r="K858" s="253"/>
      <c r="L858" s="253"/>
      <c r="M858" s="253"/>
      <c r="N858" s="253"/>
      <c r="O858" s="253"/>
      <c r="P858" s="253"/>
      <c r="Q858" s="253"/>
      <c r="R858" s="253"/>
      <c r="S858" s="253"/>
      <c r="T858" s="253"/>
      <c r="U858" s="253"/>
      <c r="V858" s="253"/>
      <c r="W858" s="253"/>
      <c r="X858" s="253"/>
      <c r="Y858" s="253"/>
      <c r="Z858" s="253"/>
      <c r="AA858" s="253"/>
    </row>
    <row r="859" spans="1:27" ht="11.25" customHeight="1" x14ac:dyDescent="0.25">
      <c r="A859" s="376"/>
      <c r="B859" s="253"/>
      <c r="C859" s="377"/>
      <c r="D859" s="377"/>
      <c r="E859" s="378"/>
      <c r="F859" s="378"/>
      <c r="G859" s="379"/>
      <c r="H859" s="253"/>
      <c r="I859" s="253"/>
      <c r="J859" s="253"/>
      <c r="K859" s="253"/>
      <c r="L859" s="253"/>
      <c r="M859" s="253"/>
      <c r="N859" s="253"/>
      <c r="O859" s="253"/>
      <c r="P859" s="253"/>
      <c r="Q859" s="253"/>
      <c r="R859" s="253"/>
      <c r="S859" s="253"/>
      <c r="T859" s="253"/>
      <c r="U859" s="253"/>
      <c r="V859" s="253"/>
      <c r="W859" s="253"/>
      <c r="X859" s="253"/>
      <c r="Y859" s="253"/>
      <c r="Z859" s="253"/>
      <c r="AA859" s="253"/>
    </row>
    <row r="860" spans="1:27" ht="11.25" customHeight="1" x14ac:dyDescent="0.25">
      <c r="A860" s="376"/>
      <c r="B860" s="253"/>
      <c r="C860" s="377"/>
      <c r="D860" s="377"/>
      <c r="E860" s="378"/>
      <c r="F860" s="378"/>
      <c r="G860" s="379"/>
      <c r="H860" s="253"/>
      <c r="I860" s="253"/>
      <c r="J860" s="253"/>
      <c r="K860" s="253"/>
      <c r="L860" s="253"/>
      <c r="M860" s="253"/>
      <c r="N860" s="253"/>
      <c r="O860" s="253"/>
      <c r="P860" s="253"/>
      <c r="Q860" s="253"/>
      <c r="R860" s="253"/>
      <c r="S860" s="253"/>
      <c r="T860" s="253"/>
      <c r="U860" s="253"/>
      <c r="V860" s="253"/>
      <c r="W860" s="253"/>
      <c r="X860" s="253"/>
      <c r="Y860" s="253"/>
      <c r="Z860" s="253"/>
      <c r="AA860" s="253"/>
    </row>
    <row r="861" spans="1:27" ht="11.25" customHeight="1" x14ac:dyDescent="0.25">
      <c r="A861" s="376"/>
      <c r="B861" s="253"/>
      <c r="C861" s="377"/>
      <c r="D861" s="377"/>
      <c r="E861" s="378"/>
      <c r="F861" s="378"/>
      <c r="G861" s="379"/>
      <c r="H861" s="253"/>
      <c r="I861" s="253"/>
      <c r="J861" s="253"/>
      <c r="K861" s="253"/>
      <c r="L861" s="253"/>
      <c r="M861" s="253"/>
      <c r="N861" s="253"/>
      <c r="O861" s="253"/>
      <c r="P861" s="253"/>
      <c r="Q861" s="253"/>
      <c r="R861" s="253"/>
      <c r="S861" s="253"/>
      <c r="T861" s="253"/>
      <c r="U861" s="253"/>
      <c r="V861" s="253"/>
      <c r="W861" s="253"/>
      <c r="X861" s="253"/>
      <c r="Y861" s="253"/>
      <c r="Z861" s="253"/>
      <c r="AA861" s="253"/>
    </row>
    <row r="862" spans="1:27" ht="11.25" customHeight="1" x14ac:dyDescent="0.25">
      <c r="A862" s="376"/>
      <c r="B862" s="253"/>
      <c r="C862" s="377"/>
      <c r="D862" s="377"/>
      <c r="E862" s="378"/>
      <c r="F862" s="378"/>
      <c r="G862" s="379"/>
      <c r="H862" s="253"/>
      <c r="I862" s="253"/>
      <c r="J862" s="253"/>
      <c r="K862" s="253"/>
      <c r="L862" s="253"/>
      <c r="M862" s="253"/>
      <c r="N862" s="253"/>
      <c r="O862" s="253"/>
      <c r="P862" s="253"/>
      <c r="Q862" s="253"/>
      <c r="R862" s="253"/>
      <c r="S862" s="253"/>
      <c r="T862" s="253"/>
      <c r="U862" s="253"/>
      <c r="V862" s="253"/>
      <c r="W862" s="253"/>
      <c r="X862" s="253"/>
      <c r="Y862" s="253"/>
      <c r="Z862" s="253"/>
      <c r="AA862" s="253"/>
    </row>
    <row r="863" spans="1:27" ht="11.25" customHeight="1" x14ac:dyDescent="0.25">
      <c r="A863" s="376"/>
      <c r="B863" s="253"/>
      <c r="C863" s="377"/>
      <c r="D863" s="377"/>
      <c r="E863" s="378"/>
      <c r="F863" s="378"/>
      <c r="G863" s="379"/>
      <c r="H863" s="253"/>
      <c r="I863" s="253"/>
      <c r="J863" s="253"/>
      <c r="K863" s="253"/>
      <c r="L863" s="253"/>
      <c r="M863" s="253"/>
      <c r="N863" s="253"/>
      <c r="O863" s="253"/>
      <c r="P863" s="253"/>
      <c r="Q863" s="253"/>
      <c r="R863" s="253"/>
      <c r="S863" s="253"/>
      <c r="T863" s="253"/>
      <c r="U863" s="253"/>
      <c r="V863" s="253"/>
      <c r="W863" s="253"/>
      <c r="X863" s="253"/>
      <c r="Y863" s="253"/>
      <c r="Z863" s="253"/>
      <c r="AA863" s="253"/>
    </row>
    <row r="864" spans="1:27" ht="11.25" customHeight="1" x14ac:dyDescent="0.25">
      <c r="A864" s="376"/>
      <c r="B864" s="253"/>
      <c r="C864" s="377"/>
      <c r="D864" s="377"/>
      <c r="E864" s="378"/>
      <c r="F864" s="378"/>
      <c r="G864" s="379"/>
      <c r="H864" s="253"/>
      <c r="I864" s="253"/>
      <c r="J864" s="253"/>
      <c r="K864" s="253"/>
      <c r="L864" s="253"/>
      <c r="M864" s="253"/>
      <c r="N864" s="253"/>
      <c r="O864" s="253"/>
      <c r="P864" s="253"/>
      <c r="Q864" s="253"/>
      <c r="R864" s="253"/>
      <c r="S864" s="253"/>
      <c r="T864" s="253"/>
      <c r="U864" s="253"/>
      <c r="V864" s="253"/>
      <c r="W864" s="253"/>
      <c r="X864" s="253"/>
      <c r="Y864" s="253"/>
      <c r="Z864" s="253"/>
      <c r="AA864" s="253"/>
    </row>
    <row r="865" spans="1:27" ht="11.25" customHeight="1" x14ac:dyDescent="0.25">
      <c r="A865" s="376"/>
      <c r="B865" s="253"/>
      <c r="C865" s="377"/>
      <c r="D865" s="377"/>
      <c r="E865" s="378"/>
      <c r="F865" s="378"/>
      <c r="G865" s="379"/>
      <c r="H865" s="253"/>
      <c r="I865" s="253"/>
      <c r="J865" s="253"/>
      <c r="K865" s="253"/>
      <c r="L865" s="253"/>
      <c r="M865" s="253"/>
      <c r="N865" s="253"/>
      <c r="O865" s="253"/>
      <c r="P865" s="253"/>
      <c r="Q865" s="253"/>
      <c r="R865" s="253"/>
      <c r="S865" s="253"/>
      <c r="T865" s="253"/>
      <c r="U865" s="253"/>
      <c r="V865" s="253"/>
      <c r="W865" s="253"/>
      <c r="X865" s="253"/>
      <c r="Y865" s="253"/>
      <c r="Z865" s="253"/>
      <c r="AA865" s="253"/>
    </row>
    <row r="866" spans="1:27" ht="11.25" customHeight="1" x14ac:dyDescent="0.25">
      <c r="A866" s="376"/>
      <c r="B866" s="253"/>
      <c r="C866" s="377"/>
      <c r="D866" s="377"/>
      <c r="E866" s="378"/>
      <c r="F866" s="378"/>
      <c r="G866" s="379"/>
      <c r="H866" s="253"/>
      <c r="I866" s="253"/>
      <c r="J866" s="253"/>
      <c r="K866" s="253"/>
      <c r="L866" s="253"/>
      <c r="M866" s="253"/>
      <c r="N866" s="253"/>
      <c r="O866" s="253"/>
      <c r="P866" s="253"/>
      <c r="Q866" s="253"/>
      <c r="R866" s="253"/>
      <c r="S866" s="253"/>
      <c r="T866" s="253"/>
      <c r="U866" s="253"/>
      <c r="V866" s="253"/>
      <c r="W866" s="253"/>
      <c r="X866" s="253"/>
      <c r="Y866" s="253"/>
      <c r="Z866" s="253"/>
      <c r="AA866" s="253"/>
    </row>
    <row r="867" spans="1:27" ht="11.25" customHeight="1" x14ac:dyDescent="0.25">
      <c r="A867" s="376"/>
      <c r="B867" s="253"/>
      <c r="C867" s="377"/>
      <c r="D867" s="377"/>
      <c r="E867" s="378"/>
      <c r="F867" s="378"/>
      <c r="G867" s="379"/>
      <c r="H867" s="253"/>
      <c r="I867" s="253"/>
      <c r="J867" s="253"/>
      <c r="K867" s="253"/>
      <c r="L867" s="253"/>
      <c r="M867" s="253"/>
      <c r="N867" s="253"/>
      <c r="O867" s="253"/>
      <c r="P867" s="253"/>
      <c r="Q867" s="253"/>
      <c r="R867" s="253"/>
      <c r="S867" s="253"/>
      <c r="T867" s="253"/>
      <c r="U867" s="253"/>
      <c r="V867" s="253"/>
      <c r="W867" s="253"/>
      <c r="X867" s="253"/>
      <c r="Y867" s="253"/>
      <c r="Z867" s="253"/>
      <c r="AA867" s="253"/>
    </row>
    <row r="868" spans="1:27" ht="11.25" customHeight="1" x14ac:dyDescent="0.25">
      <c r="A868" s="376"/>
      <c r="B868" s="253"/>
      <c r="C868" s="377"/>
      <c r="D868" s="377"/>
      <c r="E868" s="378"/>
      <c r="F868" s="378"/>
      <c r="G868" s="379"/>
      <c r="H868" s="253"/>
      <c r="I868" s="253"/>
      <c r="J868" s="253"/>
      <c r="K868" s="253"/>
      <c r="L868" s="253"/>
      <c r="M868" s="253"/>
      <c r="N868" s="253"/>
      <c r="O868" s="253"/>
      <c r="P868" s="253"/>
      <c r="Q868" s="253"/>
      <c r="R868" s="253"/>
      <c r="S868" s="253"/>
      <c r="T868" s="253"/>
      <c r="U868" s="253"/>
      <c r="V868" s="253"/>
      <c r="W868" s="253"/>
      <c r="X868" s="253"/>
      <c r="Y868" s="253"/>
      <c r="Z868" s="253"/>
      <c r="AA868" s="253"/>
    </row>
    <row r="869" spans="1:27" ht="11.25" customHeight="1" x14ac:dyDescent="0.25">
      <c r="A869" s="376"/>
      <c r="B869" s="253"/>
      <c r="C869" s="377"/>
      <c r="D869" s="377"/>
      <c r="E869" s="378"/>
      <c r="F869" s="378"/>
      <c r="G869" s="379"/>
      <c r="H869" s="253"/>
      <c r="I869" s="253"/>
      <c r="J869" s="253"/>
      <c r="K869" s="253"/>
      <c r="L869" s="253"/>
      <c r="M869" s="253"/>
      <c r="N869" s="253"/>
      <c r="O869" s="253"/>
      <c r="P869" s="253"/>
      <c r="Q869" s="253"/>
      <c r="R869" s="253"/>
      <c r="S869" s="253"/>
      <c r="T869" s="253"/>
      <c r="U869" s="253"/>
      <c r="V869" s="253"/>
      <c r="W869" s="253"/>
      <c r="X869" s="253"/>
      <c r="Y869" s="253"/>
      <c r="Z869" s="253"/>
      <c r="AA869" s="253"/>
    </row>
    <row r="870" spans="1:27" ht="11.25" customHeight="1" x14ac:dyDescent="0.25">
      <c r="A870" s="376"/>
      <c r="B870" s="253"/>
      <c r="C870" s="377"/>
      <c r="D870" s="377"/>
      <c r="E870" s="378"/>
      <c r="F870" s="378"/>
      <c r="G870" s="379"/>
      <c r="H870" s="253"/>
      <c r="I870" s="253"/>
      <c r="J870" s="253"/>
      <c r="K870" s="253"/>
      <c r="L870" s="253"/>
      <c r="M870" s="253"/>
      <c r="N870" s="253"/>
      <c r="O870" s="253"/>
      <c r="P870" s="253"/>
      <c r="Q870" s="253"/>
      <c r="R870" s="253"/>
      <c r="S870" s="253"/>
      <c r="T870" s="253"/>
      <c r="U870" s="253"/>
      <c r="V870" s="253"/>
      <c r="W870" s="253"/>
      <c r="X870" s="253"/>
      <c r="Y870" s="253"/>
      <c r="Z870" s="253"/>
      <c r="AA870" s="253"/>
    </row>
    <row r="871" spans="1:27" ht="11.25" customHeight="1" x14ac:dyDescent="0.25">
      <c r="A871" s="376"/>
      <c r="B871" s="253"/>
      <c r="C871" s="377"/>
      <c r="D871" s="377"/>
      <c r="E871" s="378"/>
      <c r="F871" s="378"/>
      <c r="G871" s="379"/>
      <c r="H871" s="253"/>
      <c r="I871" s="253"/>
      <c r="J871" s="253"/>
      <c r="K871" s="253"/>
      <c r="L871" s="253"/>
      <c r="M871" s="253"/>
      <c r="N871" s="253"/>
      <c r="O871" s="253"/>
      <c r="P871" s="253"/>
      <c r="Q871" s="253"/>
      <c r="R871" s="253"/>
      <c r="S871" s="253"/>
      <c r="T871" s="253"/>
      <c r="U871" s="253"/>
      <c r="V871" s="253"/>
      <c r="W871" s="253"/>
      <c r="X871" s="253"/>
      <c r="Y871" s="253"/>
      <c r="Z871" s="253"/>
      <c r="AA871" s="253"/>
    </row>
    <row r="872" spans="1:27" ht="11.25" customHeight="1" x14ac:dyDescent="0.25">
      <c r="A872" s="376"/>
      <c r="B872" s="253"/>
      <c r="C872" s="377"/>
      <c r="D872" s="377"/>
      <c r="E872" s="378"/>
      <c r="F872" s="378"/>
      <c r="G872" s="379"/>
      <c r="H872" s="253"/>
      <c r="I872" s="253"/>
      <c r="J872" s="253"/>
      <c r="K872" s="253"/>
      <c r="L872" s="253"/>
      <c r="M872" s="253"/>
      <c r="N872" s="253"/>
      <c r="O872" s="253"/>
      <c r="P872" s="253"/>
      <c r="Q872" s="253"/>
      <c r="R872" s="253"/>
      <c r="S872" s="253"/>
      <c r="T872" s="253"/>
      <c r="U872" s="253"/>
      <c r="V872" s="253"/>
      <c r="W872" s="253"/>
      <c r="X872" s="253"/>
      <c r="Y872" s="253"/>
      <c r="Z872" s="253"/>
      <c r="AA872" s="253"/>
    </row>
    <row r="873" spans="1:27" ht="11.25" customHeight="1" x14ac:dyDescent="0.25">
      <c r="A873" s="376"/>
      <c r="B873" s="253"/>
      <c r="C873" s="377"/>
      <c r="D873" s="377"/>
      <c r="E873" s="378"/>
      <c r="F873" s="378"/>
      <c r="G873" s="379"/>
      <c r="H873" s="253"/>
      <c r="I873" s="253"/>
      <c r="J873" s="253"/>
      <c r="K873" s="253"/>
      <c r="L873" s="253"/>
      <c r="M873" s="253"/>
      <c r="N873" s="253"/>
      <c r="O873" s="253"/>
      <c r="P873" s="253"/>
      <c r="Q873" s="253"/>
      <c r="R873" s="253"/>
      <c r="S873" s="253"/>
      <c r="T873" s="253"/>
      <c r="U873" s="253"/>
      <c r="V873" s="253"/>
      <c r="W873" s="253"/>
      <c r="X873" s="253"/>
      <c r="Y873" s="253"/>
      <c r="Z873" s="253"/>
      <c r="AA873" s="253"/>
    </row>
    <row r="874" spans="1:27" ht="11.25" customHeight="1" x14ac:dyDescent="0.25">
      <c r="A874" s="376"/>
      <c r="B874" s="253"/>
      <c r="C874" s="377"/>
      <c r="D874" s="377"/>
      <c r="E874" s="378"/>
      <c r="F874" s="378"/>
      <c r="G874" s="379"/>
      <c r="H874" s="253"/>
      <c r="I874" s="253"/>
      <c r="J874" s="253"/>
      <c r="K874" s="253"/>
      <c r="L874" s="253"/>
      <c r="M874" s="253"/>
      <c r="N874" s="253"/>
      <c r="O874" s="253"/>
      <c r="P874" s="253"/>
      <c r="Q874" s="253"/>
      <c r="R874" s="253"/>
      <c r="S874" s="253"/>
      <c r="T874" s="253"/>
      <c r="U874" s="253"/>
      <c r="V874" s="253"/>
      <c r="W874" s="253"/>
      <c r="X874" s="253"/>
      <c r="Y874" s="253"/>
      <c r="Z874" s="253"/>
      <c r="AA874" s="253"/>
    </row>
    <row r="875" spans="1:27" ht="11.25" customHeight="1" x14ac:dyDescent="0.25">
      <c r="A875" s="376"/>
      <c r="B875" s="253"/>
      <c r="C875" s="377"/>
      <c r="D875" s="377"/>
      <c r="E875" s="378"/>
      <c r="F875" s="378"/>
      <c r="G875" s="379"/>
      <c r="H875" s="253"/>
      <c r="I875" s="253"/>
      <c r="J875" s="253"/>
      <c r="K875" s="253"/>
      <c r="L875" s="253"/>
      <c r="M875" s="253"/>
      <c r="N875" s="253"/>
      <c r="O875" s="253"/>
      <c r="P875" s="253"/>
      <c r="Q875" s="253"/>
      <c r="R875" s="253"/>
      <c r="S875" s="253"/>
      <c r="T875" s="253"/>
      <c r="U875" s="253"/>
      <c r="V875" s="253"/>
      <c r="W875" s="253"/>
      <c r="X875" s="253"/>
      <c r="Y875" s="253"/>
      <c r="Z875" s="253"/>
      <c r="AA875" s="253"/>
    </row>
    <row r="876" spans="1:27" ht="11.25" customHeight="1" x14ac:dyDescent="0.25">
      <c r="A876" s="376"/>
      <c r="B876" s="253"/>
      <c r="C876" s="377"/>
      <c r="D876" s="377"/>
      <c r="E876" s="378"/>
      <c r="F876" s="378"/>
      <c r="G876" s="379"/>
      <c r="H876" s="253"/>
      <c r="I876" s="253"/>
      <c r="J876" s="253"/>
      <c r="K876" s="253"/>
      <c r="L876" s="253"/>
      <c r="M876" s="253"/>
      <c r="N876" s="253"/>
      <c r="O876" s="253"/>
      <c r="P876" s="253"/>
      <c r="Q876" s="253"/>
      <c r="R876" s="253"/>
      <c r="S876" s="253"/>
      <c r="T876" s="253"/>
      <c r="U876" s="253"/>
      <c r="V876" s="253"/>
      <c r="W876" s="253"/>
      <c r="X876" s="253"/>
      <c r="Y876" s="253"/>
      <c r="Z876" s="253"/>
      <c r="AA876" s="253"/>
    </row>
    <row r="877" spans="1:27" ht="11.25" customHeight="1" x14ac:dyDescent="0.25">
      <c r="A877" s="376"/>
      <c r="B877" s="253"/>
      <c r="C877" s="377"/>
      <c r="D877" s="377"/>
      <c r="E877" s="378"/>
      <c r="F877" s="378"/>
      <c r="G877" s="379"/>
      <c r="H877" s="253"/>
      <c r="I877" s="253"/>
      <c r="J877" s="253"/>
      <c r="K877" s="253"/>
      <c r="L877" s="253"/>
      <c r="M877" s="253"/>
      <c r="N877" s="253"/>
      <c r="O877" s="253"/>
      <c r="P877" s="253"/>
      <c r="Q877" s="253"/>
      <c r="R877" s="253"/>
      <c r="S877" s="253"/>
      <c r="T877" s="253"/>
      <c r="U877" s="253"/>
      <c r="V877" s="253"/>
      <c r="W877" s="253"/>
      <c r="X877" s="253"/>
      <c r="Y877" s="253"/>
      <c r="Z877" s="253"/>
      <c r="AA877" s="253"/>
    </row>
    <row r="878" spans="1:27" ht="11.25" customHeight="1" x14ac:dyDescent="0.25">
      <c r="A878" s="376"/>
      <c r="B878" s="253"/>
      <c r="C878" s="377"/>
      <c r="D878" s="377"/>
      <c r="E878" s="378"/>
      <c r="F878" s="378"/>
      <c r="G878" s="379"/>
      <c r="H878" s="253"/>
      <c r="I878" s="253"/>
      <c r="J878" s="253"/>
      <c r="K878" s="253"/>
      <c r="L878" s="253"/>
      <c r="M878" s="253"/>
      <c r="N878" s="253"/>
      <c r="O878" s="253"/>
      <c r="P878" s="253"/>
      <c r="Q878" s="253"/>
      <c r="R878" s="253"/>
      <c r="S878" s="253"/>
      <c r="T878" s="253"/>
      <c r="U878" s="253"/>
      <c r="V878" s="253"/>
      <c r="W878" s="253"/>
      <c r="X878" s="253"/>
      <c r="Y878" s="253"/>
      <c r="Z878" s="253"/>
      <c r="AA878" s="253"/>
    </row>
    <row r="879" spans="1:27" ht="11.25" customHeight="1" x14ac:dyDescent="0.25">
      <c r="A879" s="376"/>
      <c r="B879" s="253"/>
      <c r="C879" s="377"/>
      <c r="D879" s="377"/>
      <c r="E879" s="378"/>
      <c r="F879" s="378"/>
      <c r="G879" s="379"/>
      <c r="H879" s="253"/>
      <c r="I879" s="253"/>
      <c r="J879" s="253"/>
      <c r="K879" s="253"/>
      <c r="L879" s="253"/>
      <c r="M879" s="253"/>
      <c r="N879" s="253"/>
      <c r="O879" s="253"/>
      <c r="P879" s="253"/>
      <c r="Q879" s="253"/>
      <c r="R879" s="253"/>
      <c r="S879" s="253"/>
      <c r="T879" s="253"/>
      <c r="U879" s="253"/>
      <c r="V879" s="253"/>
      <c r="W879" s="253"/>
      <c r="X879" s="253"/>
      <c r="Y879" s="253"/>
      <c r="Z879" s="253"/>
      <c r="AA879" s="253"/>
    </row>
    <row r="880" spans="1:27" ht="11.25" customHeight="1" x14ac:dyDescent="0.25">
      <c r="A880" s="376"/>
      <c r="B880" s="253"/>
      <c r="C880" s="377"/>
      <c r="D880" s="377"/>
      <c r="E880" s="378"/>
      <c r="F880" s="378"/>
      <c r="G880" s="379"/>
      <c r="H880" s="253"/>
      <c r="I880" s="253"/>
      <c r="J880" s="253"/>
      <c r="K880" s="253"/>
      <c r="L880" s="253"/>
      <c r="M880" s="253"/>
      <c r="N880" s="253"/>
      <c r="O880" s="253"/>
      <c r="P880" s="253"/>
      <c r="Q880" s="253"/>
      <c r="R880" s="253"/>
      <c r="S880" s="253"/>
      <c r="T880" s="253"/>
      <c r="U880" s="253"/>
      <c r="V880" s="253"/>
      <c r="W880" s="253"/>
      <c r="X880" s="253"/>
      <c r="Y880" s="253"/>
      <c r="Z880" s="253"/>
      <c r="AA880" s="253"/>
    </row>
    <row r="881" spans="1:27" ht="11.25" customHeight="1" x14ac:dyDescent="0.25">
      <c r="A881" s="376"/>
      <c r="B881" s="253"/>
      <c r="C881" s="377"/>
      <c r="D881" s="377"/>
      <c r="E881" s="378"/>
      <c r="F881" s="378"/>
      <c r="G881" s="379"/>
      <c r="H881" s="253"/>
      <c r="I881" s="253"/>
      <c r="J881" s="253"/>
      <c r="K881" s="253"/>
      <c r="L881" s="253"/>
      <c r="M881" s="253"/>
      <c r="N881" s="253"/>
      <c r="O881" s="253"/>
      <c r="P881" s="253"/>
      <c r="Q881" s="253"/>
      <c r="R881" s="253"/>
      <c r="S881" s="253"/>
      <c r="T881" s="253"/>
      <c r="U881" s="253"/>
      <c r="V881" s="253"/>
      <c r="W881" s="253"/>
      <c r="X881" s="253"/>
      <c r="Y881" s="253"/>
      <c r="Z881" s="253"/>
      <c r="AA881" s="253"/>
    </row>
    <row r="882" spans="1:27" ht="11.25" customHeight="1" x14ac:dyDescent="0.25">
      <c r="A882" s="376"/>
      <c r="B882" s="253"/>
      <c r="C882" s="377"/>
      <c r="D882" s="377"/>
      <c r="E882" s="378"/>
      <c r="F882" s="378"/>
      <c r="G882" s="379"/>
      <c r="H882" s="253"/>
      <c r="I882" s="253"/>
      <c r="J882" s="253"/>
      <c r="K882" s="253"/>
      <c r="L882" s="253"/>
      <c r="M882" s="253"/>
      <c r="N882" s="253"/>
      <c r="O882" s="253"/>
      <c r="P882" s="253"/>
      <c r="Q882" s="253"/>
      <c r="R882" s="253"/>
      <c r="S882" s="253"/>
      <c r="T882" s="253"/>
      <c r="U882" s="253"/>
      <c r="V882" s="253"/>
      <c r="W882" s="253"/>
      <c r="X882" s="253"/>
      <c r="Y882" s="253"/>
      <c r="Z882" s="253"/>
      <c r="AA882" s="253"/>
    </row>
    <row r="883" spans="1:27" ht="11.25" customHeight="1" x14ac:dyDescent="0.25">
      <c r="A883" s="376"/>
      <c r="B883" s="253"/>
      <c r="C883" s="377"/>
      <c r="D883" s="377"/>
      <c r="E883" s="378"/>
      <c r="F883" s="378"/>
      <c r="G883" s="379"/>
      <c r="H883" s="253"/>
      <c r="I883" s="253"/>
      <c r="J883" s="253"/>
      <c r="K883" s="253"/>
      <c r="L883" s="253"/>
      <c r="M883" s="253"/>
      <c r="N883" s="253"/>
      <c r="O883" s="253"/>
      <c r="P883" s="253"/>
      <c r="Q883" s="253"/>
      <c r="R883" s="253"/>
      <c r="S883" s="253"/>
      <c r="T883" s="253"/>
      <c r="U883" s="253"/>
      <c r="V883" s="253"/>
      <c r="W883" s="253"/>
      <c r="X883" s="253"/>
      <c r="Y883" s="253"/>
      <c r="Z883" s="253"/>
      <c r="AA883" s="253"/>
    </row>
    <row r="884" spans="1:27" ht="11.25" customHeight="1" x14ac:dyDescent="0.25">
      <c r="A884" s="376"/>
      <c r="B884" s="253"/>
      <c r="C884" s="377"/>
      <c r="D884" s="377"/>
      <c r="E884" s="378"/>
      <c r="F884" s="378"/>
      <c r="G884" s="379"/>
      <c r="H884" s="253"/>
      <c r="I884" s="253"/>
      <c r="J884" s="253"/>
      <c r="K884" s="253"/>
      <c r="L884" s="253"/>
      <c r="M884" s="253"/>
      <c r="N884" s="253"/>
      <c r="O884" s="253"/>
      <c r="P884" s="253"/>
      <c r="Q884" s="253"/>
      <c r="R884" s="253"/>
      <c r="S884" s="253"/>
      <c r="T884" s="253"/>
      <c r="U884" s="253"/>
      <c r="V884" s="253"/>
      <c r="W884" s="253"/>
      <c r="X884" s="253"/>
      <c r="Y884" s="253"/>
      <c r="Z884" s="253"/>
      <c r="AA884" s="253"/>
    </row>
    <row r="885" spans="1:27" ht="11.25" customHeight="1" x14ac:dyDescent="0.25">
      <c r="A885" s="376"/>
      <c r="B885" s="253"/>
      <c r="C885" s="377"/>
      <c r="D885" s="377"/>
      <c r="E885" s="378"/>
      <c r="F885" s="378"/>
      <c r="G885" s="379"/>
      <c r="H885" s="253"/>
      <c r="I885" s="253"/>
      <c r="J885" s="253"/>
      <c r="K885" s="253"/>
      <c r="L885" s="253"/>
      <c r="M885" s="253"/>
      <c r="N885" s="253"/>
      <c r="O885" s="253"/>
      <c r="P885" s="253"/>
      <c r="Q885" s="253"/>
      <c r="R885" s="253"/>
      <c r="S885" s="253"/>
      <c r="T885" s="253"/>
      <c r="U885" s="253"/>
      <c r="V885" s="253"/>
      <c r="W885" s="253"/>
      <c r="X885" s="253"/>
      <c r="Y885" s="253"/>
      <c r="Z885" s="253"/>
      <c r="AA885" s="253"/>
    </row>
    <row r="886" spans="1:27" ht="11.25" customHeight="1" x14ac:dyDescent="0.25">
      <c r="A886" s="376"/>
      <c r="B886" s="253"/>
      <c r="C886" s="377"/>
      <c r="D886" s="377"/>
      <c r="E886" s="378"/>
      <c r="F886" s="378"/>
      <c r="G886" s="379"/>
      <c r="H886" s="253"/>
      <c r="I886" s="253"/>
      <c r="J886" s="253"/>
      <c r="K886" s="253"/>
      <c r="L886" s="253"/>
      <c r="M886" s="253"/>
      <c r="N886" s="253"/>
      <c r="O886" s="253"/>
      <c r="P886" s="253"/>
      <c r="Q886" s="253"/>
      <c r="R886" s="253"/>
      <c r="S886" s="253"/>
      <c r="T886" s="253"/>
      <c r="U886" s="253"/>
      <c r="V886" s="253"/>
      <c r="W886" s="253"/>
      <c r="X886" s="253"/>
      <c r="Y886" s="253"/>
      <c r="Z886" s="253"/>
      <c r="AA886" s="253"/>
    </row>
    <row r="887" spans="1:27" ht="11.25" customHeight="1" x14ac:dyDescent="0.25">
      <c r="A887" s="376"/>
      <c r="B887" s="253"/>
      <c r="C887" s="377"/>
      <c r="D887" s="377"/>
      <c r="E887" s="378"/>
      <c r="F887" s="378"/>
      <c r="G887" s="379"/>
      <c r="H887" s="253"/>
      <c r="I887" s="253"/>
      <c r="J887" s="253"/>
      <c r="K887" s="253"/>
      <c r="L887" s="253"/>
      <c r="M887" s="253"/>
      <c r="N887" s="253"/>
      <c r="O887" s="253"/>
      <c r="P887" s="253"/>
      <c r="Q887" s="253"/>
      <c r="R887" s="253"/>
      <c r="S887" s="253"/>
      <c r="T887" s="253"/>
      <c r="U887" s="253"/>
      <c r="V887" s="253"/>
      <c r="W887" s="253"/>
      <c r="X887" s="253"/>
      <c r="Y887" s="253"/>
      <c r="Z887" s="253"/>
      <c r="AA887" s="253"/>
    </row>
    <row r="888" spans="1:27" ht="11.25" customHeight="1" x14ac:dyDescent="0.25">
      <c r="A888" s="376"/>
      <c r="B888" s="253"/>
      <c r="C888" s="377"/>
      <c r="D888" s="377"/>
      <c r="E888" s="378"/>
      <c r="F888" s="378"/>
      <c r="G888" s="379"/>
      <c r="H888" s="253"/>
      <c r="I888" s="253"/>
      <c r="J888" s="253"/>
      <c r="K888" s="253"/>
      <c r="L888" s="253"/>
      <c r="M888" s="253"/>
      <c r="N888" s="253"/>
      <c r="O888" s="253"/>
      <c r="P888" s="253"/>
      <c r="Q888" s="253"/>
      <c r="R888" s="253"/>
      <c r="S888" s="253"/>
      <c r="T888" s="253"/>
      <c r="U888" s="253"/>
      <c r="V888" s="253"/>
      <c r="W888" s="253"/>
      <c r="X888" s="253"/>
      <c r="Y888" s="253"/>
      <c r="Z888" s="253"/>
      <c r="AA888" s="253"/>
    </row>
    <row r="889" spans="1:27" ht="11.25" customHeight="1" x14ac:dyDescent="0.25">
      <c r="A889" s="376"/>
      <c r="B889" s="253"/>
      <c r="C889" s="377"/>
      <c r="D889" s="377"/>
      <c r="E889" s="378"/>
      <c r="F889" s="378"/>
      <c r="G889" s="379"/>
      <c r="H889" s="253"/>
      <c r="I889" s="253"/>
      <c r="J889" s="253"/>
      <c r="K889" s="253"/>
      <c r="L889" s="253"/>
      <c r="M889" s="253"/>
      <c r="N889" s="253"/>
      <c r="O889" s="253"/>
      <c r="P889" s="253"/>
      <c r="Q889" s="253"/>
      <c r="R889" s="253"/>
      <c r="S889" s="253"/>
      <c r="T889" s="253"/>
      <c r="U889" s="253"/>
      <c r="V889" s="253"/>
      <c r="W889" s="253"/>
      <c r="X889" s="253"/>
      <c r="Y889" s="253"/>
      <c r="Z889" s="253"/>
      <c r="AA889" s="253"/>
    </row>
    <row r="890" spans="1:27" ht="11.25" customHeight="1" x14ac:dyDescent="0.25">
      <c r="A890" s="376"/>
      <c r="B890" s="253"/>
      <c r="C890" s="377"/>
      <c r="D890" s="377"/>
      <c r="E890" s="378"/>
      <c r="F890" s="378"/>
      <c r="G890" s="379"/>
      <c r="H890" s="253"/>
      <c r="I890" s="253"/>
      <c r="J890" s="253"/>
      <c r="K890" s="253"/>
      <c r="L890" s="253"/>
      <c r="M890" s="253"/>
      <c r="N890" s="253"/>
      <c r="O890" s="253"/>
      <c r="P890" s="253"/>
      <c r="Q890" s="253"/>
      <c r="R890" s="253"/>
      <c r="S890" s="253"/>
      <c r="T890" s="253"/>
      <c r="U890" s="253"/>
      <c r="V890" s="253"/>
      <c r="W890" s="253"/>
      <c r="X890" s="253"/>
      <c r="Y890" s="253"/>
      <c r="Z890" s="253"/>
      <c r="AA890" s="253"/>
    </row>
    <row r="891" spans="1:27" ht="11.25" customHeight="1" x14ac:dyDescent="0.25">
      <c r="A891" s="376"/>
      <c r="B891" s="253"/>
      <c r="C891" s="377"/>
      <c r="D891" s="377"/>
      <c r="E891" s="378"/>
      <c r="F891" s="378"/>
      <c r="G891" s="379"/>
      <c r="H891" s="253"/>
      <c r="I891" s="253"/>
      <c r="J891" s="253"/>
      <c r="K891" s="253"/>
      <c r="L891" s="253"/>
      <c r="M891" s="253"/>
      <c r="N891" s="253"/>
      <c r="O891" s="253"/>
      <c r="P891" s="253"/>
      <c r="Q891" s="253"/>
      <c r="R891" s="253"/>
      <c r="S891" s="253"/>
      <c r="T891" s="253"/>
      <c r="U891" s="253"/>
      <c r="V891" s="253"/>
      <c r="W891" s="253"/>
      <c r="X891" s="253"/>
      <c r="Y891" s="253"/>
      <c r="Z891" s="253"/>
      <c r="AA891" s="253"/>
    </row>
    <row r="892" spans="1:27" ht="11.25" customHeight="1" x14ac:dyDescent="0.25">
      <c r="A892" s="376"/>
      <c r="B892" s="253"/>
      <c r="C892" s="377"/>
      <c r="D892" s="377"/>
      <c r="E892" s="378"/>
      <c r="F892" s="378"/>
      <c r="G892" s="379"/>
      <c r="H892" s="253"/>
      <c r="I892" s="253"/>
      <c r="J892" s="253"/>
      <c r="K892" s="253"/>
      <c r="L892" s="253"/>
      <c r="M892" s="253"/>
      <c r="N892" s="253"/>
      <c r="O892" s="253"/>
      <c r="P892" s="253"/>
      <c r="Q892" s="253"/>
      <c r="R892" s="253"/>
      <c r="S892" s="253"/>
      <c r="T892" s="253"/>
      <c r="U892" s="253"/>
      <c r="V892" s="253"/>
      <c r="W892" s="253"/>
      <c r="X892" s="253"/>
      <c r="Y892" s="253"/>
      <c r="Z892" s="253"/>
      <c r="AA892" s="253"/>
    </row>
    <row r="893" spans="1:27" ht="11.25" customHeight="1" x14ac:dyDescent="0.25">
      <c r="A893" s="376"/>
      <c r="B893" s="253"/>
      <c r="C893" s="377"/>
      <c r="D893" s="377"/>
      <c r="E893" s="378"/>
      <c r="F893" s="378"/>
      <c r="G893" s="379"/>
      <c r="H893" s="253"/>
      <c r="I893" s="253"/>
      <c r="J893" s="253"/>
      <c r="K893" s="253"/>
      <c r="L893" s="253"/>
      <c r="M893" s="253"/>
      <c r="N893" s="253"/>
      <c r="O893" s="253"/>
      <c r="P893" s="253"/>
      <c r="Q893" s="253"/>
      <c r="R893" s="253"/>
      <c r="S893" s="253"/>
      <c r="T893" s="253"/>
      <c r="U893" s="253"/>
      <c r="V893" s="253"/>
      <c r="W893" s="253"/>
      <c r="X893" s="253"/>
      <c r="Y893" s="253"/>
      <c r="Z893" s="253"/>
      <c r="AA893" s="253"/>
    </row>
    <row r="894" spans="1:27" ht="11.25" customHeight="1" x14ac:dyDescent="0.25">
      <c r="A894" s="376"/>
      <c r="B894" s="253"/>
      <c r="C894" s="377"/>
      <c r="D894" s="377"/>
      <c r="E894" s="378"/>
      <c r="F894" s="378"/>
      <c r="G894" s="379"/>
      <c r="H894" s="253"/>
      <c r="I894" s="253"/>
      <c r="J894" s="253"/>
      <c r="K894" s="253"/>
      <c r="L894" s="253"/>
      <c r="M894" s="253"/>
      <c r="N894" s="253"/>
      <c r="O894" s="253"/>
      <c r="P894" s="253"/>
      <c r="Q894" s="253"/>
      <c r="R894" s="253"/>
      <c r="S894" s="253"/>
      <c r="T894" s="253"/>
      <c r="U894" s="253"/>
      <c r="V894" s="253"/>
      <c r="W894" s="253"/>
      <c r="X894" s="253"/>
      <c r="Y894" s="253"/>
      <c r="Z894" s="253"/>
      <c r="AA894" s="253"/>
    </row>
    <row r="895" spans="1:27" ht="11.25" customHeight="1" x14ac:dyDescent="0.25">
      <c r="A895" s="376"/>
      <c r="B895" s="253"/>
      <c r="C895" s="377"/>
      <c r="D895" s="377"/>
      <c r="E895" s="378"/>
      <c r="F895" s="378"/>
      <c r="G895" s="379"/>
      <c r="H895" s="253"/>
      <c r="I895" s="253"/>
      <c r="J895" s="253"/>
      <c r="K895" s="253"/>
      <c r="L895" s="253"/>
      <c r="M895" s="253"/>
      <c r="N895" s="253"/>
      <c r="O895" s="253"/>
      <c r="P895" s="253"/>
      <c r="Q895" s="253"/>
      <c r="R895" s="253"/>
      <c r="S895" s="253"/>
      <c r="T895" s="253"/>
      <c r="U895" s="253"/>
      <c r="V895" s="253"/>
      <c r="W895" s="253"/>
      <c r="X895" s="253"/>
      <c r="Y895" s="253"/>
      <c r="Z895" s="253"/>
      <c r="AA895" s="253"/>
    </row>
    <row r="896" spans="1:27" ht="11.25" customHeight="1" x14ac:dyDescent="0.25">
      <c r="A896" s="376"/>
      <c r="B896" s="253"/>
      <c r="C896" s="377"/>
      <c r="D896" s="377"/>
      <c r="E896" s="378"/>
      <c r="F896" s="378"/>
      <c r="G896" s="379"/>
      <c r="H896" s="253"/>
      <c r="I896" s="253"/>
      <c r="J896" s="253"/>
      <c r="K896" s="253"/>
      <c r="L896" s="253"/>
      <c r="M896" s="253"/>
      <c r="N896" s="253"/>
      <c r="O896" s="253"/>
      <c r="P896" s="253"/>
      <c r="Q896" s="253"/>
      <c r="R896" s="253"/>
      <c r="S896" s="253"/>
      <c r="T896" s="253"/>
      <c r="U896" s="253"/>
      <c r="V896" s="253"/>
      <c r="W896" s="253"/>
      <c r="X896" s="253"/>
      <c r="Y896" s="253"/>
      <c r="Z896" s="253"/>
      <c r="AA896" s="253"/>
    </row>
    <row r="897" spans="1:27" ht="11.25" customHeight="1" x14ac:dyDescent="0.25">
      <c r="A897" s="376"/>
      <c r="B897" s="253"/>
      <c r="C897" s="377"/>
      <c r="D897" s="377"/>
      <c r="E897" s="378"/>
      <c r="F897" s="378"/>
      <c r="G897" s="379"/>
      <c r="H897" s="253"/>
      <c r="I897" s="253"/>
      <c r="J897" s="253"/>
      <c r="K897" s="253"/>
      <c r="L897" s="253"/>
      <c r="M897" s="253"/>
      <c r="N897" s="253"/>
      <c r="O897" s="253"/>
      <c r="P897" s="253"/>
      <c r="Q897" s="253"/>
      <c r="R897" s="253"/>
      <c r="S897" s="253"/>
      <c r="T897" s="253"/>
      <c r="U897" s="253"/>
      <c r="V897" s="253"/>
      <c r="W897" s="253"/>
      <c r="X897" s="253"/>
      <c r="Y897" s="253"/>
      <c r="Z897" s="253"/>
      <c r="AA897" s="253"/>
    </row>
    <row r="898" spans="1:27" ht="11.25" customHeight="1" x14ac:dyDescent="0.25">
      <c r="A898" s="376"/>
      <c r="B898" s="253"/>
      <c r="C898" s="377"/>
      <c r="D898" s="377"/>
      <c r="E898" s="378"/>
      <c r="F898" s="378"/>
      <c r="G898" s="379"/>
      <c r="H898" s="253"/>
      <c r="I898" s="253"/>
      <c r="J898" s="253"/>
      <c r="K898" s="253"/>
      <c r="L898" s="253"/>
      <c r="M898" s="253"/>
      <c r="N898" s="253"/>
      <c r="O898" s="253"/>
      <c r="P898" s="253"/>
      <c r="Q898" s="253"/>
      <c r="R898" s="253"/>
      <c r="S898" s="253"/>
      <c r="T898" s="253"/>
      <c r="U898" s="253"/>
      <c r="V898" s="253"/>
      <c r="W898" s="253"/>
      <c r="X898" s="253"/>
      <c r="Y898" s="253"/>
      <c r="Z898" s="253"/>
      <c r="AA898" s="253"/>
    </row>
    <row r="899" spans="1:27" ht="11.25" customHeight="1" x14ac:dyDescent="0.25">
      <c r="A899" s="376"/>
      <c r="B899" s="253"/>
      <c r="C899" s="377"/>
      <c r="D899" s="377"/>
      <c r="E899" s="378"/>
      <c r="F899" s="378"/>
      <c r="G899" s="379"/>
      <c r="H899" s="253"/>
      <c r="I899" s="253"/>
      <c r="J899" s="253"/>
      <c r="K899" s="253"/>
      <c r="L899" s="253"/>
      <c r="M899" s="253"/>
      <c r="N899" s="253"/>
      <c r="O899" s="253"/>
      <c r="P899" s="253"/>
      <c r="Q899" s="253"/>
      <c r="R899" s="253"/>
      <c r="S899" s="253"/>
      <c r="T899" s="253"/>
      <c r="U899" s="253"/>
      <c r="V899" s="253"/>
      <c r="W899" s="253"/>
      <c r="X899" s="253"/>
      <c r="Y899" s="253"/>
      <c r="Z899" s="253"/>
      <c r="AA899" s="253"/>
    </row>
    <row r="900" spans="1:27" ht="11.25" customHeight="1" x14ac:dyDescent="0.25">
      <c r="A900" s="376"/>
      <c r="B900" s="253"/>
      <c r="C900" s="377"/>
      <c r="D900" s="377"/>
      <c r="E900" s="378"/>
      <c r="F900" s="378"/>
      <c r="G900" s="379"/>
      <c r="H900" s="253"/>
      <c r="I900" s="253"/>
      <c r="J900" s="253"/>
      <c r="K900" s="253"/>
      <c r="L900" s="253"/>
      <c r="M900" s="253"/>
      <c r="N900" s="253"/>
      <c r="O900" s="253"/>
      <c r="P900" s="253"/>
      <c r="Q900" s="253"/>
      <c r="R900" s="253"/>
      <c r="S900" s="253"/>
      <c r="T900" s="253"/>
      <c r="U900" s="253"/>
      <c r="V900" s="253"/>
      <c r="W900" s="253"/>
      <c r="X900" s="253"/>
      <c r="Y900" s="253"/>
      <c r="Z900" s="253"/>
      <c r="AA900" s="253"/>
    </row>
    <row r="901" spans="1:27" ht="11.25" customHeight="1" x14ac:dyDescent="0.25">
      <c r="A901" s="376"/>
      <c r="B901" s="253"/>
      <c r="C901" s="377"/>
      <c r="D901" s="377"/>
      <c r="E901" s="378"/>
      <c r="F901" s="378"/>
      <c r="G901" s="379"/>
      <c r="H901" s="253"/>
      <c r="I901" s="253"/>
      <c r="J901" s="253"/>
      <c r="K901" s="253"/>
      <c r="L901" s="253"/>
      <c r="M901" s="253"/>
      <c r="N901" s="253"/>
      <c r="O901" s="253"/>
      <c r="P901" s="253"/>
      <c r="Q901" s="253"/>
      <c r="R901" s="253"/>
      <c r="S901" s="253"/>
      <c r="T901" s="253"/>
      <c r="U901" s="253"/>
      <c r="V901" s="253"/>
      <c r="W901" s="253"/>
      <c r="X901" s="253"/>
      <c r="Y901" s="253"/>
      <c r="Z901" s="253"/>
      <c r="AA901" s="253"/>
    </row>
    <row r="902" spans="1:27" ht="11.25" customHeight="1" x14ac:dyDescent="0.25">
      <c r="A902" s="376"/>
      <c r="B902" s="253"/>
      <c r="C902" s="377"/>
      <c r="D902" s="377"/>
      <c r="E902" s="378"/>
      <c r="F902" s="378"/>
      <c r="G902" s="379"/>
      <c r="H902" s="253"/>
      <c r="I902" s="253"/>
      <c r="J902" s="253"/>
      <c r="K902" s="253"/>
      <c r="L902" s="253"/>
      <c r="M902" s="253"/>
      <c r="N902" s="253"/>
      <c r="O902" s="253"/>
      <c r="P902" s="253"/>
      <c r="Q902" s="253"/>
      <c r="R902" s="253"/>
      <c r="S902" s="253"/>
      <c r="T902" s="253"/>
      <c r="U902" s="253"/>
      <c r="V902" s="253"/>
      <c r="W902" s="253"/>
      <c r="X902" s="253"/>
      <c r="Y902" s="253"/>
      <c r="Z902" s="253"/>
      <c r="AA902" s="253"/>
    </row>
    <row r="903" spans="1:27" ht="11.25" customHeight="1" x14ac:dyDescent="0.25">
      <c r="A903" s="376"/>
      <c r="B903" s="253"/>
      <c r="C903" s="377"/>
      <c r="D903" s="377"/>
      <c r="E903" s="378"/>
      <c r="F903" s="378"/>
      <c r="G903" s="379"/>
      <c r="H903" s="253"/>
      <c r="I903" s="253"/>
      <c r="J903" s="253"/>
      <c r="K903" s="253"/>
      <c r="L903" s="253"/>
      <c r="M903" s="253"/>
      <c r="N903" s="253"/>
      <c r="O903" s="253"/>
      <c r="P903" s="253"/>
      <c r="Q903" s="253"/>
      <c r="R903" s="253"/>
      <c r="S903" s="253"/>
      <c r="T903" s="253"/>
      <c r="U903" s="253"/>
      <c r="V903" s="253"/>
      <c r="W903" s="253"/>
      <c r="X903" s="253"/>
      <c r="Y903" s="253"/>
      <c r="Z903" s="253"/>
      <c r="AA903" s="253"/>
    </row>
    <row r="904" spans="1:27" ht="11.25" customHeight="1" x14ac:dyDescent="0.25">
      <c r="A904" s="376"/>
      <c r="B904" s="253"/>
      <c r="C904" s="377"/>
      <c r="D904" s="377"/>
      <c r="E904" s="378"/>
      <c r="F904" s="378"/>
      <c r="G904" s="379"/>
      <c r="H904" s="253"/>
      <c r="I904" s="253"/>
      <c r="J904" s="253"/>
      <c r="K904" s="253"/>
      <c r="L904" s="253"/>
      <c r="M904" s="253"/>
      <c r="N904" s="253"/>
      <c r="O904" s="253"/>
      <c r="P904" s="253"/>
      <c r="Q904" s="253"/>
      <c r="R904" s="253"/>
      <c r="S904" s="253"/>
      <c r="T904" s="253"/>
      <c r="U904" s="253"/>
      <c r="V904" s="253"/>
      <c r="W904" s="253"/>
      <c r="X904" s="253"/>
      <c r="Y904" s="253"/>
      <c r="Z904" s="253"/>
      <c r="AA904" s="253"/>
    </row>
    <row r="905" spans="1:27" ht="11.25" customHeight="1" x14ac:dyDescent="0.25">
      <c r="A905" s="376"/>
      <c r="B905" s="253"/>
      <c r="C905" s="377"/>
      <c r="D905" s="377"/>
      <c r="E905" s="378"/>
      <c r="F905" s="378"/>
      <c r="G905" s="379"/>
      <c r="H905" s="253"/>
      <c r="I905" s="253"/>
      <c r="J905" s="253"/>
      <c r="K905" s="253"/>
      <c r="L905" s="253"/>
      <c r="M905" s="253"/>
      <c r="N905" s="253"/>
      <c r="O905" s="253"/>
      <c r="P905" s="253"/>
      <c r="Q905" s="253"/>
      <c r="R905" s="253"/>
      <c r="S905" s="253"/>
      <c r="T905" s="253"/>
      <c r="U905" s="253"/>
      <c r="V905" s="253"/>
      <c r="W905" s="253"/>
      <c r="X905" s="253"/>
      <c r="Y905" s="253"/>
      <c r="Z905" s="253"/>
      <c r="AA905" s="253"/>
    </row>
    <row r="906" spans="1:27" ht="11.25" customHeight="1" x14ac:dyDescent="0.25">
      <c r="A906" s="376"/>
      <c r="B906" s="253"/>
      <c r="C906" s="377"/>
      <c r="D906" s="377"/>
      <c r="E906" s="378"/>
      <c r="F906" s="378"/>
      <c r="G906" s="379"/>
      <c r="H906" s="253"/>
      <c r="I906" s="253"/>
      <c r="J906" s="253"/>
      <c r="K906" s="253"/>
      <c r="L906" s="253"/>
      <c r="M906" s="253"/>
      <c r="N906" s="253"/>
      <c r="O906" s="253"/>
      <c r="P906" s="253"/>
      <c r="Q906" s="253"/>
      <c r="R906" s="253"/>
      <c r="S906" s="253"/>
      <c r="T906" s="253"/>
      <c r="U906" s="253"/>
      <c r="V906" s="253"/>
      <c r="W906" s="253"/>
      <c r="X906" s="253"/>
      <c r="Y906" s="253"/>
      <c r="Z906" s="253"/>
      <c r="AA906" s="253"/>
    </row>
    <row r="907" spans="1:27" ht="11.25" customHeight="1" x14ac:dyDescent="0.25">
      <c r="A907" s="376"/>
      <c r="B907" s="253"/>
      <c r="C907" s="377"/>
      <c r="D907" s="377"/>
      <c r="E907" s="378"/>
      <c r="F907" s="378"/>
      <c r="G907" s="379"/>
      <c r="H907" s="253"/>
      <c r="I907" s="253"/>
      <c r="J907" s="253"/>
      <c r="K907" s="253"/>
      <c r="L907" s="253"/>
      <c r="M907" s="253"/>
      <c r="N907" s="253"/>
      <c r="O907" s="253"/>
      <c r="P907" s="253"/>
      <c r="Q907" s="253"/>
      <c r="R907" s="253"/>
      <c r="S907" s="253"/>
      <c r="T907" s="253"/>
      <c r="U907" s="253"/>
      <c r="V907" s="253"/>
      <c r="W907" s="253"/>
      <c r="X907" s="253"/>
      <c r="Y907" s="253"/>
      <c r="Z907" s="253"/>
      <c r="AA907" s="253"/>
    </row>
    <row r="908" spans="1:27" ht="11.25" customHeight="1" x14ac:dyDescent="0.25">
      <c r="A908" s="376"/>
      <c r="B908" s="253"/>
      <c r="C908" s="377"/>
      <c r="D908" s="377"/>
      <c r="E908" s="378"/>
      <c r="F908" s="378"/>
      <c r="G908" s="379"/>
      <c r="H908" s="253"/>
      <c r="I908" s="253"/>
      <c r="J908" s="253"/>
      <c r="K908" s="253"/>
      <c r="L908" s="253"/>
      <c r="M908" s="253"/>
      <c r="N908" s="253"/>
      <c r="O908" s="253"/>
      <c r="P908" s="253"/>
      <c r="Q908" s="253"/>
      <c r="R908" s="253"/>
      <c r="S908" s="253"/>
      <c r="T908" s="253"/>
      <c r="U908" s="253"/>
      <c r="V908" s="253"/>
      <c r="W908" s="253"/>
      <c r="X908" s="253"/>
      <c r="Y908" s="253"/>
      <c r="Z908" s="253"/>
      <c r="AA908" s="253"/>
    </row>
    <row r="909" spans="1:27" ht="11.25" customHeight="1" x14ac:dyDescent="0.25">
      <c r="A909" s="376"/>
      <c r="B909" s="253"/>
      <c r="C909" s="377"/>
      <c r="D909" s="377"/>
      <c r="E909" s="378"/>
      <c r="F909" s="378"/>
      <c r="G909" s="379"/>
      <c r="H909" s="253"/>
      <c r="I909" s="253"/>
      <c r="J909" s="253"/>
      <c r="K909" s="253"/>
      <c r="L909" s="253"/>
      <c r="M909" s="253"/>
      <c r="N909" s="253"/>
      <c r="O909" s="253"/>
      <c r="P909" s="253"/>
      <c r="Q909" s="253"/>
      <c r="R909" s="253"/>
      <c r="S909" s="253"/>
      <c r="T909" s="253"/>
      <c r="U909" s="253"/>
      <c r="V909" s="253"/>
      <c r="W909" s="253"/>
      <c r="X909" s="253"/>
      <c r="Y909" s="253"/>
      <c r="Z909" s="253"/>
      <c r="AA909" s="253"/>
    </row>
    <row r="910" spans="1:27" ht="11.25" customHeight="1" x14ac:dyDescent="0.25">
      <c r="A910" s="376"/>
      <c r="B910" s="253"/>
      <c r="C910" s="377"/>
      <c r="D910" s="377"/>
      <c r="E910" s="378"/>
      <c r="F910" s="378"/>
      <c r="G910" s="379"/>
      <c r="H910" s="253"/>
      <c r="I910" s="253"/>
      <c r="J910" s="253"/>
      <c r="K910" s="253"/>
      <c r="L910" s="253"/>
      <c r="M910" s="253"/>
      <c r="N910" s="253"/>
      <c r="O910" s="253"/>
      <c r="P910" s="253"/>
      <c r="Q910" s="253"/>
      <c r="R910" s="253"/>
      <c r="S910" s="253"/>
      <c r="T910" s="253"/>
      <c r="U910" s="253"/>
      <c r="V910" s="253"/>
      <c r="W910" s="253"/>
      <c r="X910" s="253"/>
      <c r="Y910" s="253"/>
      <c r="Z910" s="253"/>
      <c r="AA910" s="253"/>
    </row>
    <row r="911" spans="1:27" ht="11.25" customHeight="1" x14ac:dyDescent="0.25">
      <c r="A911" s="376"/>
      <c r="B911" s="253"/>
      <c r="C911" s="377"/>
      <c r="D911" s="377"/>
      <c r="E911" s="378"/>
      <c r="F911" s="378"/>
      <c r="G911" s="379"/>
      <c r="H911" s="253"/>
      <c r="I911" s="253"/>
      <c r="J911" s="253"/>
      <c r="K911" s="253"/>
      <c r="L911" s="253"/>
      <c r="M911" s="253"/>
      <c r="N911" s="253"/>
      <c r="O911" s="253"/>
      <c r="P911" s="253"/>
      <c r="Q911" s="253"/>
      <c r="R911" s="253"/>
      <c r="S911" s="253"/>
      <c r="T911" s="253"/>
      <c r="U911" s="253"/>
      <c r="V911" s="253"/>
      <c r="W911" s="253"/>
      <c r="X911" s="253"/>
      <c r="Y911" s="253"/>
      <c r="Z911" s="253"/>
      <c r="AA911" s="253"/>
    </row>
    <row r="912" spans="1:27" ht="11.25" customHeight="1" x14ac:dyDescent="0.25">
      <c r="A912" s="376"/>
      <c r="B912" s="253"/>
      <c r="C912" s="377"/>
      <c r="D912" s="377"/>
      <c r="E912" s="378"/>
      <c r="F912" s="378"/>
      <c r="G912" s="379"/>
      <c r="H912" s="253"/>
      <c r="I912" s="253"/>
      <c r="J912" s="253"/>
      <c r="K912" s="253"/>
      <c r="L912" s="253"/>
      <c r="M912" s="253"/>
      <c r="N912" s="253"/>
      <c r="O912" s="253"/>
      <c r="P912" s="253"/>
      <c r="Q912" s="253"/>
      <c r="R912" s="253"/>
      <c r="S912" s="253"/>
      <c r="T912" s="253"/>
      <c r="U912" s="253"/>
      <c r="V912" s="253"/>
      <c r="W912" s="253"/>
      <c r="X912" s="253"/>
      <c r="Y912" s="253"/>
      <c r="Z912" s="253"/>
      <c r="AA912" s="253"/>
    </row>
    <row r="913" spans="1:27" ht="11.25" customHeight="1" x14ac:dyDescent="0.25">
      <c r="A913" s="376"/>
      <c r="B913" s="253"/>
      <c r="C913" s="377"/>
      <c r="D913" s="377"/>
      <c r="E913" s="378"/>
      <c r="F913" s="378"/>
      <c r="G913" s="379"/>
      <c r="H913" s="253"/>
      <c r="I913" s="253"/>
      <c r="J913" s="253"/>
      <c r="K913" s="253"/>
      <c r="L913" s="253"/>
      <c r="M913" s="253"/>
      <c r="N913" s="253"/>
      <c r="O913" s="253"/>
      <c r="P913" s="253"/>
      <c r="Q913" s="253"/>
      <c r="R913" s="253"/>
      <c r="S913" s="253"/>
      <c r="T913" s="253"/>
      <c r="U913" s="253"/>
      <c r="V913" s="253"/>
      <c r="W913" s="253"/>
      <c r="X913" s="253"/>
      <c r="Y913" s="253"/>
      <c r="Z913" s="253"/>
      <c r="AA913" s="253"/>
    </row>
    <row r="914" spans="1:27" ht="11.25" customHeight="1" x14ac:dyDescent="0.25">
      <c r="A914" s="376"/>
      <c r="B914" s="253"/>
      <c r="C914" s="377"/>
      <c r="D914" s="377"/>
      <c r="E914" s="378"/>
      <c r="F914" s="378"/>
      <c r="G914" s="379"/>
      <c r="H914" s="253"/>
      <c r="I914" s="253"/>
      <c r="J914" s="253"/>
      <c r="K914" s="253"/>
      <c r="L914" s="253"/>
      <c r="M914" s="253"/>
      <c r="N914" s="253"/>
      <c r="O914" s="253"/>
      <c r="P914" s="253"/>
      <c r="Q914" s="253"/>
      <c r="R914" s="253"/>
      <c r="S914" s="253"/>
      <c r="T914" s="253"/>
      <c r="U914" s="253"/>
      <c r="V914" s="253"/>
      <c r="W914" s="253"/>
      <c r="X914" s="253"/>
      <c r="Y914" s="253"/>
      <c r="Z914" s="253"/>
      <c r="AA914" s="253"/>
    </row>
    <row r="915" spans="1:27" ht="11.25" customHeight="1" x14ac:dyDescent="0.25">
      <c r="A915" s="376"/>
      <c r="B915" s="253"/>
      <c r="C915" s="377"/>
      <c r="D915" s="377"/>
      <c r="E915" s="378"/>
      <c r="F915" s="378"/>
      <c r="G915" s="379"/>
      <c r="H915" s="253"/>
      <c r="I915" s="253"/>
      <c r="J915" s="253"/>
      <c r="K915" s="253"/>
      <c r="L915" s="253"/>
      <c r="M915" s="253"/>
      <c r="N915" s="253"/>
      <c r="O915" s="253"/>
      <c r="P915" s="253"/>
      <c r="Q915" s="253"/>
      <c r="R915" s="253"/>
      <c r="S915" s="253"/>
      <c r="T915" s="253"/>
      <c r="U915" s="253"/>
      <c r="V915" s="253"/>
      <c r="W915" s="253"/>
      <c r="X915" s="253"/>
      <c r="Y915" s="253"/>
      <c r="Z915" s="253"/>
      <c r="AA915" s="253"/>
    </row>
    <row r="916" spans="1:27" ht="11.25" customHeight="1" x14ac:dyDescent="0.25">
      <c r="A916" s="376"/>
      <c r="B916" s="253"/>
      <c r="C916" s="377"/>
      <c r="D916" s="377"/>
      <c r="E916" s="378"/>
      <c r="F916" s="378"/>
      <c r="G916" s="379"/>
      <c r="H916" s="253"/>
      <c r="I916" s="253"/>
      <c r="J916" s="253"/>
      <c r="K916" s="253"/>
      <c r="L916" s="253"/>
      <c r="M916" s="253"/>
      <c r="N916" s="253"/>
      <c r="O916" s="253"/>
      <c r="P916" s="253"/>
      <c r="Q916" s="253"/>
      <c r="R916" s="253"/>
      <c r="S916" s="253"/>
      <c r="T916" s="253"/>
      <c r="U916" s="253"/>
      <c r="V916" s="253"/>
      <c r="W916" s="253"/>
      <c r="X916" s="253"/>
      <c r="Y916" s="253"/>
      <c r="Z916" s="253"/>
      <c r="AA916" s="253"/>
    </row>
    <row r="917" spans="1:27" ht="11.25" customHeight="1" x14ac:dyDescent="0.25">
      <c r="A917" s="376"/>
      <c r="B917" s="253"/>
      <c r="C917" s="377"/>
      <c r="D917" s="377"/>
      <c r="E917" s="378"/>
      <c r="F917" s="378"/>
      <c r="G917" s="379"/>
      <c r="H917" s="253"/>
      <c r="I917" s="253"/>
      <c r="J917" s="253"/>
      <c r="K917" s="253"/>
      <c r="L917" s="253"/>
      <c r="M917" s="253"/>
      <c r="N917" s="253"/>
      <c r="O917" s="253"/>
      <c r="P917" s="253"/>
      <c r="Q917" s="253"/>
      <c r="R917" s="253"/>
      <c r="S917" s="253"/>
      <c r="T917" s="253"/>
      <c r="U917" s="253"/>
      <c r="V917" s="253"/>
      <c r="W917" s="253"/>
      <c r="X917" s="253"/>
      <c r="Y917" s="253"/>
      <c r="Z917" s="253"/>
      <c r="AA917" s="253"/>
    </row>
    <row r="918" spans="1:27" ht="11.25" customHeight="1" x14ac:dyDescent="0.25">
      <c r="A918" s="376"/>
      <c r="B918" s="253"/>
      <c r="C918" s="377"/>
      <c r="D918" s="377"/>
      <c r="E918" s="378"/>
      <c r="F918" s="378"/>
      <c r="G918" s="379"/>
      <c r="H918" s="253"/>
      <c r="I918" s="253"/>
      <c r="J918" s="253"/>
      <c r="K918" s="253"/>
      <c r="L918" s="253"/>
      <c r="M918" s="253"/>
      <c r="N918" s="253"/>
      <c r="O918" s="253"/>
      <c r="P918" s="253"/>
      <c r="Q918" s="253"/>
      <c r="R918" s="253"/>
      <c r="S918" s="253"/>
      <c r="T918" s="253"/>
      <c r="U918" s="253"/>
      <c r="V918" s="253"/>
      <c r="W918" s="253"/>
      <c r="X918" s="253"/>
      <c r="Y918" s="253"/>
      <c r="Z918" s="253"/>
      <c r="AA918" s="253"/>
    </row>
    <row r="919" spans="1:27" ht="11.25" customHeight="1" x14ac:dyDescent="0.25">
      <c r="A919" s="376"/>
      <c r="B919" s="253"/>
      <c r="C919" s="377"/>
      <c r="D919" s="377"/>
      <c r="E919" s="378"/>
      <c r="F919" s="378"/>
      <c r="G919" s="379"/>
      <c r="H919" s="253"/>
      <c r="I919" s="253"/>
      <c r="J919" s="253"/>
      <c r="K919" s="253"/>
      <c r="L919" s="253"/>
      <c r="M919" s="253"/>
      <c r="N919" s="253"/>
      <c r="O919" s="253"/>
      <c r="P919" s="253"/>
      <c r="Q919" s="253"/>
      <c r="R919" s="253"/>
      <c r="S919" s="253"/>
      <c r="T919" s="253"/>
      <c r="U919" s="253"/>
      <c r="V919" s="253"/>
      <c r="W919" s="253"/>
      <c r="X919" s="253"/>
      <c r="Y919" s="253"/>
      <c r="Z919" s="253"/>
      <c r="AA919" s="253"/>
    </row>
    <row r="920" spans="1:27" ht="11.25" customHeight="1" x14ac:dyDescent="0.25">
      <c r="A920" s="376"/>
      <c r="B920" s="253"/>
      <c r="C920" s="377"/>
      <c r="D920" s="377"/>
      <c r="E920" s="378"/>
      <c r="F920" s="378"/>
      <c r="G920" s="379"/>
      <c r="H920" s="253"/>
      <c r="I920" s="253"/>
      <c r="J920" s="253"/>
      <c r="K920" s="253"/>
      <c r="L920" s="253"/>
      <c r="M920" s="253"/>
      <c r="N920" s="253"/>
      <c r="O920" s="253"/>
      <c r="P920" s="253"/>
      <c r="Q920" s="253"/>
      <c r="R920" s="253"/>
      <c r="S920" s="253"/>
      <c r="T920" s="253"/>
      <c r="U920" s="253"/>
      <c r="V920" s="253"/>
      <c r="W920" s="253"/>
      <c r="X920" s="253"/>
      <c r="Y920" s="253"/>
      <c r="Z920" s="253"/>
      <c r="AA920" s="253"/>
    </row>
    <row r="921" spans="1:27" ht="11.25" customHeight="1" x14ac:dyDescent="0.25">
      <c r="A921" s="376"/>
      <c r="B921" s="253"/>
      <c r="C921" s="377"/>
      <c r="D921" s="377"/>
      <c r="E921" s="378"/>
      <c r="F921" s="378"/>
      <c r="G921" s="379"/>
      <c r="H921" s="253"/>
      <c r="I921" s="253"/>
      <c r="J921" s="253"/>
      <c r="K921" s="253"/>
      <c r="L921" s="253"/>
      <c r="M921" s="253"/>
      <c r="N921" s="253"/>
      <c r="O921" s="253"/>
      <c r="P921" s="253"/>
      <c r="Q921" s="253"/>
      <c r="R921" s="253"/>
      <c r="S921" s="253"/>
      <c r="T921" s="253"/>
      <c r="U921" s="253"/>
      <c r="V921" s="253"/>
      <c r="W921" s="253"/>
      <c r="X921" s="253"/>
      <c r="Y921" s="253"/>
      <c r="Z921" s="253"/>
      <c r="AA921" s="253"/>
    </row>
    <row r="922" spans="1:27" ht="11.25" customHeight="1" x14ac:dyDescent="0.25">
      <c r="A922" s="376"/>
      <c r="B922" s="253"/>
      <c r="C922" s="377"/>
      <c r="D922" s="377"/>
      <c r="E922" s="378"/>
      <c r="F922" s="378"/>
      <c r="G922" s="379"/>
      <c r="H922" s="253"/>
      <c r="I922" s="253"/>
      <c r="J922" s="253"/>
      <c r="K922" s="253"/>
      <c r="L922" s="253"/>
      <c r="M922" s="253"/>
      <c r="N922" s="253"/>
      <c r="O922" s="253"/>
      <c r="P922" s="253"/>
      <c r="Q922" s="253"/>
      <c r="R922" s="253"/>
      <c r="S922" s="253"/>
      <c r="T922" s="253"/>
      <c r="U922" s="253"/>
      <c r="V922" s="253"/>
      <c r="W922" s="253"/>
      <c r="X922" s="253"/>
      <c r="Y922" s="253"/>
      <c r="Z922" s="253"/>
      <c r="AA922" s="253"/>
    </row>
    <row r="923" spans="1:27" ht="11.25" customHeight="1" x14ac:dyDescent="0.25">
      <c r="A923" s="376"/>
      <c r="B923" s="253"/>
      <c r="C923" s="377"/>
      <c r="D923" s="377"/>
      <c r="E923" s="378"/>
      <c r="F923" s="378"/>
      <c r="G923" s="379"/>
      <c r="H923" s="253"/>
      <c r="I923" s="253"/>
      <c r="J923" s="253"/>
      <c r="K923" s="253"/>
      <c r="L923" s="253"/>
      <c r="M923" s="253"/>
      <c r="N923" s="253"/>
      <c r="O923" s="253"/>
      <c r="P923" s="253"/>
      <c r="Q923" s="253"/>
      <c r="R923" s="253"/>
      <c r="S923" s="253"/>
      <c r="T923" s="253"/>
      <c r="U923" s="253"/>
      <c r="V923" s="253"/>
      <c r="W923" s="253"/>
      <c r="X923" s="253"/>
      <c r="Y923" s="253"/>
      <c r="Z923" s="253"/>
      <c r="AA923" s="253"/>
    </row>
    <row r="924" spans="1:27" ht="11.25" customHeight="1" x14ac:dyDescent="0.25">
      <c r="A924" s="376"/>
      <c r="B924" s="253"/>
      <c r="C924" s="377"/>
      <c r="D924" s="377"/>
      <c r="E924" s="378"/>
      <c r="F924" s="378"/>
      <c r="G924" s="379"/>
      <c r="H924" s="253"/>
      <c r="I924" s="253"/>
      <c r="J924" s="253"/>
      <c r="K924" s="253"/>
      <c r="L924" s="253"/>
      <c r="M924" s="253"/>
      <c r="N924" s="253"/>
      <c r="O924" s="253"/>
      <c r="P924" s="253"/>
      <c r="Q924" s="253"/>
      <c r="R924" s="253"/>
      <c r="S924" s="253"/>
      <c r="T924" s="253"/>
      <c r="U924" s="253"/>
      <c r="V924" s="253"/>
      <c r="W924" s="253"/>
      <c r="X924" s="253"/>
      <c r="Y924" s="253"/>
      <c r="Z924" s="253"/>
      <c r="AA924" s="253"/>
    </row>
    <row r="925" spans="1:27" ht="11.25" customHeight="1" x14ac:dyDescent="0.25">
      <c r="A925" s="376"/>
      <c r="B925" s="253"/>
      <c r="C925" s="377"/>
      <c r="D925" s="377"/>
      <c r="E925" s="378"/>
      <c r="F925" s="378"/>
      <c r="G925" s="379"/>
      <c r="H925" s="253"/>
      <c r="I925" s="253"/>
      <c r="J925" s="253"/>
      <c r="K925" s="253"/>
      <c r="L925" s="253"/>
      <c r="M925" s="253"/>
      <c r="N925" s="253"/>
      <c r="O925" s="253"/>
      <c r="P925" s="253"/>
      <c r="Q925" s="253"/>
      <c r="R925" s="253"/>
      <c r="S925" s="253"/>
      <c r="T925" s="253"/>
      <c r="U925" s="253"/>
      <c r="V925" s="253"/>
      <c r="W925" s="253"/>
      <c r="X925" s="253"/>
      <c r="Y925" s="253"/>
      <c r="Z925" s="253"/>
      <c r="AA925" s="253"/>
    </row>
    <row r="926" spans="1:27" ht="11.25" customHeight="1" x14ac:dyDescent="0.25">
      <c r="A926" s="376"/>
      <c r="B926" s="253"/>
      <c r="C926" s="377"/>
      <c r="D926" s="377"/>
      <c r="E926" s="378"/>
      <c r="F926" s="378"/>
      <c r="G926" s="379"/>
      <c r="H926" s="253"/>
      <c r="I926" s="253"/>
      <c r="J926" s="253"/>
      <c r="K926" s="253"/>
      <c r="L926" s="253"/>
      <c r="M926" s="253"/>
      <c r="N926" s="253"/>
      <c r="O926" s="253"/>
      <c r="P926" s="253"/>
      <c r="Q926" s="253"/>
      <c r="R926" s="253"/>
      <c r="S926" s="253"/>
      <c r="T926" s="253"/>
      <c r="U926" s="253"/>
      <c r="V926" s="253"/>
      <c r="W926" s="253"/>
      <c r="X926" s="253"/>
      <c r="Y926" s="253"/>
      <c r="Z926" s="253"/>
      <c r="AA926" s="253"/>
    </row>
    <row r="927" spans="1:27" ht="11.25" customHeight="1" x14ac:dyDescent="0.25">
      <c r="A927" s="376"/>
      <c r="B927" s="253"/>
      <c r="C927" s="377"/>
      <c r="D927" s="377"/>
      <c r="E927" s="378"/>
      <c r="F927" s="378"/>
      <c r="G927" s="379"/>
      <c r="H927" s="253"/>
      <c r="I927" s="253"/>
      <c r="J927" s="253"/>
      <c r="K927" s="253"/>
      <c r="L927" s="253"/>
      <c r="M927" s="253"/>
      <c r="N927" s="253"/>
      <c r="O927" s="253"/>
      <c r="P927" s="253"/>
      <c r="Q927" s="253"/>
      <c r="R927" s="253"/>
      <c r="S927" s="253"/>
      <c r="T927" s="253"/>
      <c r="U927" s="253"/>
      <c r="V927" s="253"/>
      <c r="W927" s="253"/>
      <c r="X927" s="253"/>
      <c r="Y927" s="253"/>
      <c r="Z927" s="253"/>
      <c r="AA927" s="253"/>
    </row>
    <row r="928" spans="1:27" ht="11.25" customHeight="1" x14ac:dyDescent="0.25">
      <c r="A928" s="376"/>
      <c r="B928" s="253"/>
      <c r="C928" s="377"/>
      <c r="D928" s="377"/>
      <c r="E928" s="378"/>
      <c r="F928" s="378"/>
      <c r="G928" s="379"/>
      <c r="H928" s="253"/>
      <c r="I928" s="253"/>
      <c r="J928" s="253"/>
      <c r="K928" s="253"/>
      <c r="L928" s="253"/>
      <c r="M928" s="253"/>
      <c r="N928" s="253"/>
      <c r="O928" s="253"/>
      <c r="P928" s="253"/>
      <c r="Q928" s="253"/>
      <c r="R928" s="253"/>
      <c r="S928" s="253"/>
      <c r="T928" s="253"/>
      <c r="U928" s="253"/>
      <c r="V928" s="253"/>
      <c r="W928" s="253"/>
      <c r="X928" s="253"/>
      <c r="Y928" s="253"/>
      <c r="Z928" s="253"/>
      <c r="AA928" s="253"/>
    </row>
    <row r="929" spans="1:27" ht="11.25" customHeight="1" x14ac:dyDescent="0.25">
      <c r="A929" s="376"/>
      <c r="B929" s="253"/>
      <c r="C929" s="377"/>
      <c r="D929" s="377"/>
      <c r="E929" s="378"/>
      <c r="F929" s="378"/>
      <c r="G929" s="379"/>
      <c r="H929" s="253"/>
      <c r="I929" s="253"/>
      <c r="J929" s="253"/>
      <c r="K929" s="253"/>
      <c r="L929" s="253"/>
      <c r="M929" s="253"/>
      <c r="N929" s="253"/>
      <c r="O929" s="253"/>
      <c r="P929" s="253"/>
      <c r="Q929" s="253"/>
      <c r="R929" s="253"/>
      <c r="S929" s="253"/>
      <c r="T929" s="253"/>
      <c r="U929" s="253"/>
      <c r="V929" s="253"/>
      <c r="W929" s="253"/>
      <c r="X929" s="253"/>
      <c r="Y929" s="253"/>
      <c r="Z929" s="253"/>
      <c r="AA929" s="253"/>
    </row>
    <row r="930" spans="1:27" ht="11.25" customHeight="1" x14ac:dyDescent="0.25">
      <c r="A930" s="376"/>
      <c r="B930" s="253"/>
      <c r="C930" s="377"/>
      <c r="D930" s="377"/>
      <c r="E930" s="378"/>
      <c r="F930" s="378"/>
      <c r="G930" s="379"/>
      <c r="H930" s="253"/>
      <c r="I930" s="253"/>
      <c r="J930" s="253"/>
      <c r="K930" s="253"/>
      <c r="L930" s="253"/>
      <c r="M930" s="253"/>
      <c r="N930" s="253"/>
      <c r="O930" s="253"/>
      <c r="P930" s="253"/>
      <c r="Q930" s="253"/>
      <c r="R930" s="253"/>
      <c r="S930" s="253"/>
      <c r="T930" s="253"/>
      <c r="U930" s="253"/>
      <c r="V930" s="253"/>
      <c r="W930" s="253"/>
      <c r="X930" s="253"/>
      <c r="Y930" s="253"/>
      <c r="Z930" s="253"/>
      <c r="AA930" s="253"/>
    </row>
    <row r="931" spans="1:27" ht="11.25" customHeight="1" x14ac:dyDescent="0.25">
      <c r="A931" s="376"/>
      <c r="B931" s="253"/>
      <c r="C931" s="377"/>
      <c r="D931" s="377"/>
      <c r="E931" s="378"/>
      <c r="F931" s="378"/>
      <c r="G931" s="379"/>
      <c r="H931" s="253"/>
      <c r="I931" s="253"/>
      <c r="J931" s="253"/>
      <c r="K931" s="253"/>
      <c r="L931" s="253"/>
      <c r="M931" s="253"/>
      <c r="N931" s="253"/>
      <c r="O931" s="253"/>
      <c r="P931" s="253"/>
      <c r="Q931" s="253"/>
      <c r="R931" s="253"/>
      <c r="S931" s="253"/>
      <c r="T931" s="253"/>
      <c r="U931" s="253"/>
      <c r="V931" s="253"/>
      <c r="W931" s="253"/>
      <c r="X931" s="253"/>
      <c r="Y931" s="253"/>
      <c r="Z931" s="253"/>
      <c r="AA931" s="253"/>
    </row>
    <row r="932" spans="1:27" ht="11.25" customHeight="1" x14ac:dyDescent="0.25">
      <c r="A932" s="376"/>
      <c r="B932" s="253"/>
      <c r="C932" s="377"/>
      <c r="D932" s="377"/>
      <c r="E932" s="378"/>
      <c r="F932" s="378"/>
      <c r="G932" s="379"/>
      <c r="H932" s="253"/>
      <c r="I932" s="253"/>
      <c r="J932" s="253"/>
      <c r="K932" s="253"/>
      <c r="L932" s="253"/>
      <c r="M932" s="253"/>
      <c r="N932" s="253"/>
      <c r="O932" s="253"/>
      <c r="P932" s="253"/>
      <c r="Q932" s="253"/>
      <c r="R932" s="253"/>
      <c r="S932" s="253"/>
      <c r="T932" s="253"/>
      <c r="U932" s="253"/>
      <c r="V932" s="253"/>
      <c r="W932" s="253"/>
      <c r="X932" s="253"/>
      <c r="Y932" s="253"/>
      <c r="Z932" s="253"/>
      <c r="AA932" s="253"/>
    </row>
    <row r="933" spans="1:27" ht="11.25" customHeight="1" x14ac:dyDescent="0.25">
      <c r="A933" s="376"/>
      <c r="B933" s="253"/>
      <c r="C933" s="377"/>
      <c r="D933" s="377"/>
      <c r="E933" s="378"/>
      <c r="F933" s="378"/>
      <c r="G933" s="379"/>
      <c r="H933" s="253"/>
      <c r="I933" s="253"/>
      <c r="J933" s="253"/>
      <c r="K933" s="253"/>
      <c r="L933" s="253"/>
      <c r="M933" s="253"/>
      <c r="N933" s="253"/>
      <c r="O933" s="253"/>
      <c r="P933" s="253"/>
      <c r="Q933" s="253"/>
      <c r="R933" s="253"/>
      <c r="S933" s="253"/>
      <c r="T933" s="253"/>
      <c r="U933" s="253"/>
      <c r="V933" s="253"/>
      <c r="W933" s="253"/>
      <c r="X933" s="253"/>
      <c r="Y933" s="253"/>
      <c r="Z933" s="253"/>
      <c r="AA933" s="253"/>
    </row>
    <row r="934" spans="1:27" ht="11.25" customHeight="1" x14ac:dyDescent="0.25">
      <c r="A934" s="376"/>
      <c r="B934" s="253"/>
      <c r="C934" s="377"/>
      <c r="D934" s="377"/>
      <c r="E934" s="378"/>
      <c r="F934" s="378"/>
      <c r="G934" s="379"/>
      <c r="H934" s="253"/>
      <c r="I934" s="253"/>
      <c r="J934" s="253"/>
      <c r="K934" s="253"/>
      <c r="L934" s="253"/>
      <c r="M934" s="253"/>
      <c r="N934" s="253"/>
      <c r="O934" s="253"/>
      <c r="P934" s="253"/>
      <c r="Q934" s="253"/>
      <c r="R934" s="253"/>
      <c r="S934" s="253"/>
      <c r="T934" s="253"/>
      <c r="U934" s="253"/>
      <c r="V934" s="253"/>
      <c r="W934" s="253"/>
      <c r="X934" s="253"/>
      <c r="Y934" s="253"/>
      <c r="Z934" s="253"/>
      <c r="AA934" s="253"/>
    </row>
    <row r="935" spans="1:27" ht="11.25" customHeight="1" x14ac:dyDescent="0.25">
      <c r="A935" s="376"/>
      <c r="B935" s="253"/>
      <c r="C935" s="377"/>
      <c r="D935" s="377"/>
      <c r="E935" s="378"/>
      <c r="F935" s="378"/>
      <c r="G935" s="379"/>
      <c r="H935" s="253"/>
      <c r="I935" s="253"/>
      <c r="J935" s="253"/>
      <c r="K935" s="253"/>
      <c r="L935" s="253"/>
      <c r="M935" s="253"/>
      <c r="N935" s="253"/>
      <c r="O935" s="253"/>
      <c r="P935" s="253"/>
      <c r="Q935" s="253"/>
      <c r="R935" s="253"/>
      <c r="S935" s="253"/>
      <c r="T935" s="253"/>
      <c r="U935" s="253"/>
      <c r="V935" s="253"/>
      <c r="W935" s="253"/>
      <c r="X935" s="253"/>
      <c r="Y935" s="253"/>
      <c r="Z935" s="253"/>
      <c r="AA935" s="253"/>
    </row>
    <row r="936" spans="1:27" ht="11.25" customHeight="1" x14ac:dyDescent="0.25">
      <c r="A936" s="376"/>
      <c r="B936" s="253"/>
      <c r="C936" s="377"/>
      <c r="D936" s="377"/>
      <c r="E936" s="378"/>
      <c r="F936" s="378"/>
      <c r="G936" s="379"/>
      <c r="H936" s="253"/>
      <c r="I936" s="253"/>
      <c r="J936" s="253"/>
      <c r="K936" s="253"/>
      <c r="L936" s="253"/>
      <c r="M936" s="253"/>
      <c r="N936" s="253"/>
      <c r="O936" s="253"/>
      <c r="P936" s="253"/>
      <c r="Q936" s="253"/>
      <c r="R936" s="253"/>
      <c r="S936" s="253"/>
      <c r="T936" s="253"/>
      <c r="U936" s="253"/>
      <c r="V936" s="253"/>
      <c r="W936" s="253"/>
      <c r="X936" s="253"/>
      <c r="Y936" s="253"/>
      <c r="Z936" s="253"/>
      <c r="AA936" s="253"/>
    </row>
    <row r="937" spans="1:27" ht="11.25" customHeight="1" x14ac:dyDescent="0.25">
      <c r="A937" s="376"/>
      <c r="B937" s="253"/>
      <c r="C937" s="377"/>
      <c r="D937" s="377"/>
      <c r="E937" s="378"/>
      <c r="F937" s="378"/>
      <c r="G937" s="379"/>
      <c r="H937" s="253"/>
      <c r="I937" s="253"/>
      <c r="J937" s="253"/>
      <c r="K937" s="253"/>
      <c r="L937" s="253"/>
      <c r="M937" s="253"/>
      <c r="N937" s="253"/>
      <c r="O937" s="253"/>
      <c r="P937" s="253"/>
      <c r="Q937" s="253"/>
      <c r="R937" s="253"/>
      <c r="S937" s="253"/>
      <c r="T937" s="253"/>
      <c r="U937" s="253"/>
      <c r="V937" s="253"/>
      <c r="W937" s="253"/>
      <c r="X937" s="253"/>
      <c r="Y937" s="253"/>
      <c r="Z937" s="253"/>
      <c r="AA937" s="253"/>
    </row>
    <row r="938" spans="1:27" ht="11.25" customHeight="1" x14ac:dyDescent="0.25">
      <c r="A938" s="376"/>
      <c r="B938" s="253"/>
      <c r="C938" s="377"/>
      <c r="D938" s="377"/>
      <c r="E938" s="378"/>
      <c r="F938" s="378"/>
      <c r="G938" s="379"/>
      <c r="H938" s="253"/>
      <c r="I938" s="253"/>
      <c r="J938" s="253"/>
      <c r="K938" s="253"/>
      <c r="L938" s="253"/>
      <c r="M938" s="253"/>
      <c r="N938" s="253"/>
      <c r="O938" s="253"/>
      <c r="P938" s="253"/>
      <c r="Q938" s="253"/>
      <c r="R938" s="253"/>
      <c r="S938" s="253"/>
      <c r="T938" s="253"/>
      <c r="U938" s="253"/>
      <c r="V938" s="253"/>
      <c r="W938" s="253"/>
      <c r="X938" s="253"/>
      <c r="Y938" s="253"/>
      <c r="Z938" s="253"/>
      <c r="AA938" s="253"/>
    </row>
    <row r="939" spans="1:27" ht="11.25" customHeight="1" x14ac:dyDescent="0.25">
      <c r="A939" s="376"/>
      <c r="B939" s="253"/>
      <c r="C939" s="377"/>
      <c r="D939" s="377"/>
      <c r="E939" s="378"/>
      <c r="F939" s="378"/>
      <c r="G939" s="379"/>
      <c r="H939" s="253"/>
      <c r="I939" s="253"/>
      <c r="J939" s="253"/>
      <c r="K939" s="253"/>
      <c r="L939" s="253"/>
      <c r="M939" s="253"/>
      <c r="N939" s="253"/>
      <c r="O939" s="253"/>
      <c r="P939" s="253"/>
      <c r="Q939" s="253"/>
      <c r="R939" s="253"/>
      <c r="S939" s="253"/>
      <c r="T939" s="253"/>
      <c r="U939" s="253"/>
      <c r="V939" s="253"/>
      <c r="W939" s="253"/>
      <c r="X939" s="253"/>
      <c r="Y939" s="253"/>
      <c r="Z939" s="253"/>
      <c r="AA939" s="253"/>
    </row>
    <row r="940" spans="1:27" ht="11.25" customHeight="1" x14ac:dyDescent="0.25">
      <c r="A940" s="376"/>
      <c r="B940" s="253"/>
      <c r="C940" s="377"/>
      <c r="D940" s="377"/>
      <c r="E940" s="378"/>
      <c r="F940" s="378"/>
      <c r="G940" s="379"/>
      <c r="H940" s="253"/>
      <c r="I940" s="253"/>
      <c r="J940" s="253"/>
      <c r="K940" s="253"/>
      <c r="L940" s="253"/>
      <c r="M940" s="253"/>
      <c r="N940" s="253"/>
      <c r="O940" s="253"/>
      <c r="P940" s="253"/>
      <c r="Q940" s="253"/>
      <c r="R940" s="253"/>
      <c r="S940" s="253"/>
      <c r="T940" s="253"/>
      <c r="U940" s="253"/>
      <c r="V940" s="253"/>
      <c r="W940" s="253"/>
      <c r="X940" s="253"/>
      <c r="Y940" s="253"/>
      <c r="Z940" s="253"/>
      <c r="AA940" s="253"/>
    </row>
    <row r="941" spans="1:27" ht="11.25" customHeight="1" x14ac:dyDescent="0.25">
      <c r="A941" s="376"/>
      <c r="B941" s="253"/>
      <c r="C941" s="377"/>
      <c r="D941" s="377"/>
      <c r="E941" s="378"/>
      <c r="F941" s="378"/>
      <c r="G941" s="379"/>
      <c r="H941" s="253"/>
      <c r="I941" s="253"/>
      <c r="J941" s="253"/>
      <c r="K941" s="253"/>
      <c r="L941" s="253"/>
      <c r="M941" s="253"/>
      <c r="N941" s="253"/>
      <c r="O941" s="253"/>
      <c r="P941" s="253"/>
      <c r="Q941" s="253"/>
      <c r="R941" s="253"/>
      <c r="S941" s="253"/>
      <c r="T941" s="253"/>
      <c r="U941" s="253"/>
      <c r="V941" s="253"/>
      <c r="W941" s="253"/>
      <c r="X941" s="253"/>
      <c r="Y941" s="253"/>
      <c r="Z941" s="253"/>
      <c r="AA941" s="253"/>
    </row>
    <row r="942" spans="1:27" ht="11.25" customHeight="1" x14ac:dyDescent="0.25">
      <c r="A942" s="376"/>
      <c r="B942" s="253"/>
      <c r="C942" s="377"/>
      <c r="D942" s="377"/>
      <c r="E942" s="378"/>
      <c r="F942" s="378"/>
      <c r="G942" s="379"/>
      <c r="H942" s="253"/>
      <c r="I942" s="253"/>
      <c r="J942" s="253"/>
      <c r="K942" s="253"/>
      <c r="L942" s="253"/>
      <c r="M942" s="253"/>
      <c r="N942" s="253"/>
      <c r="O942" s="253"/>
      <c r="P942" s="253"/>
      <c r="Q942" s="253"/>
      <c r="R942" s="253"/>
      <c r="S942" s="253"/>
      <c r="T942" s="253"/>
      <c r="U942" s="253"/>
      <c r="V942" s="253"/>
      <c r="W942" s="253"/>
      <c r="X942" s="253"/>
      <c r="Y942" s="253"/>
      <c r="Z942" s="253"/>
      <c r="AA942" s="253"/>
    </row>
    <row r="943" spans="1:27" ht="11.25" customHeight="1" x14ac:dyDescent="0.25">
      <c r="A943" s="376"/>
      <c r="B943" s="253"/>
      <c r="C943" s="377"/>
      <c r="D943" s="377"/>
      <c r="E943" s="378"/>
      <c r="F943" s="378"/>
      <c r="G943" s="379"/>
      <c r="H943" s="253"/>
      <c r="I943" s="253"/>
      <c r="J943" s="253"/>
      <c r="K943" s="253"/>
      <c r="L943" s="253"/>
      <c r="M943" s="253"/>
      <c r="N943" s="253"/>
      <c r="O943" s="253"/>
      <c r="P943" s="253"/>
      <c r="Q943" s="253"/>
      <c r="R943" s="253"/>
      <c r="S943" s="253"/>
      <c r="T943" s="253"/>
      <c r="U943" s="253"/>
      <c r="V943" s="253"/>
      <c r="W943" s="253"/>
      <c r="X943" s="253"/>
      <c r="Y943" s="253"/>
      <c r="Z943" s="253"/>
      <c r="AA943" s="253"/>
    </row>
    <row r="944" spans="1:27" ht="11.25" customHeight="1" x14ac:dyDescent="0.25">
      <c r="A944" s="376"/>
      <c r="B944" s="253"/>
      <c r="C944" s="377"/>
      <c r="D944" s="377"/>
      <c r="E944" s="378"/>
      <c r="F944" s="378"/>
      <c r="G944" s="379"/>
      <c r="H944" s="253"/>
      <c r="I944" s="253"/>
      <c r="J944" s="253"/>
      <c r="K944" s="253"/>
      <c r="L944" s="253"/>
      <c r="M944" s="253"/>
      <c r="N944" s="253"/>
      <c r="O944" s="253"/>
      <c r="P944" s="253"/>
      <c r="Q944" s="253"/>
      <c r="R944" s="253"/>
      <c r="S944" s="253"/>
      <c r="T944" s="253"/>
      <c r="U944" s="253"/>
      <c r="V944" s="253"/>
      <c r="W944" s="253"/>
      <c r="X944" s="253"/>
      <c r="Y944" s="253"/>
      <c r="Z944" s="253"/>
      <c r="AA944" s="253"/>
    </row>
    <row r="945" spans="1:27" ht="11.25" customHeight="1" x14ac:dyDescent="0.25">
      <c r="A945" s="376"/>
      <c r="B945" s="253"/>
      <c r="C945" s="377"/>
      <c r="D945" s="377"/>
      <c r="E945" s="378"/>
      <c r="F945" s="378"/>
      <c r="G945" s="379"/>
      <c r="H945" s="253"/>
      <c r="I945" s="253"/>
      <c r="J945" s="253"/>
      <c r="K945" s="253"/>
      <c r="L945" s="253"/>
      <c r="M945" s="253"/>
      <c r="N945" s="253"/>
      <c r="O945" s="253"/>
      <c r="P945" s="253"/>
      <c r="Q945" s="253"/>
      <c r="R945" s="253"/>
      <c r="S945" s="253"/>
      <c r="T945" s="253"/>
      <c r="U945" s="253"/>
      <c r="V945" s="253"/>
      <c r="W945" s="253"/>
      <c r="X945" s="253"/>
      <c r="Y945" s="253"/>
      <c r="Z945" s="253"/>
      <c r="AA945" s="253"/>
    </row>
    <row r="946" spans="1:27" ht="11.25" customHeight="1" x14ac:dyDescent="0.25">
      <c r="A946" s="376"/>
      <c r="B946" s="253"/>
      <c r="C946" s="377"/>
      <c r="D946" s="377"/>
      <c r="E946" s="378"/>
      <c r="F946" s="378"/>
      <c r="G946" s="379"/>
      <c r="H946" s="253"/>
      <c r="I946" s="253"/>
      <c r="J946" s="253"/>
      <c r="K946" s="253"/>
      <c r="L946" s="253"/>
      <c r="M946" s="253"/>
      <c r="N946" s="253"/>
      <c r="O946" s="253"/>
      <c r="P946" s="253"/>
      <c r="Q946" s="253"/>
      <c r="R946" s="253"/>
      <c r="S946" s="253"/>
      <c r="T946" s="253"/>
      <c r="U946" s="253"/>
      <c r="V946" s="253"/>
      <c r="W946" s="253"/>
      <c r="X946" s="253"/>
      <c r="Y946" s="253"/>
      <c r="Z946" s="253"/>
      <c r="AA946" s="253"/>
    </row>
    <row r="947" spans="1:27" ht="11.25" customHeight="1" x14ac:dyDescent="0.25">
      <c r="A947" s="376"/>
      <c r="B947" s="253"/>
      <c r="C947" s="377"/>
      <c r="D947" s="377"/>
      <c r="E947" s="378"/>
      <c r="F947" s="378"/>
      <c r="G947" s="379"/>
      <c r="H947" s="253"/>
      <c r="I947" s="253"/>
      <c r="J947" s="253"/>
      <c r="K947" s="253"/>
      <c r="L947" s="253"/>
      <c r="M947" s="253"/>
      <c r="N947" s="253"/>
      <c r="O947" s="253"/>
      <c r="P947" s="253"/>
      <c r="Q947" s="253"/>
      <c r="R947" s="253"/>
      <c r="S947" s="253"/>
      <c r="T947" s="253"/>
      <c r="U947" s="253"/>
      <c r="V947" s="253"/>
      <c r="W947" s="253"/>
      <c r="X947" s="253"/>
      <c r="Y947" s="253"/>
      <c r="Z947" s="253"/>
      <c r="AA947" s="253"/>
    </row>
    <row r="948" spans="1:27" ht="11.25" customHeight="1" x14ac:dyDescent="0.25">
      <c r="A948" s="376"/>
      <c r="B948" s="253"/>
      <c r="C948" s="377"/>
      <c r="D948" s="377"/>
      <c r="E948" s="378"/>
      <c r="F948" s="378"/>
      <c r="G948" s="379"/>
      <c r="H948" s="253"/>
      <c r="I948" s="253"/>
      <c r="J948" s="253"/>
      <c r="K948" s="253"/>
      <c r="L948" s="253"/>
      <c r="M948" s="253"/>
      <c r="N948" s="253"/>
      <c r="O948" s="253"/>
      <c r="P948" s="253"/>
      <c r="Q948" s="253"/>
      <c r="R948" s="253"/>
      <c r="S948" s="253"/>
      <c r="T948" s="253"/>
      <c r="U948" s="253"/>
      <c r="V948" s="253"/>
      <c r="W948" s="253"/>
      <c r="X948" s="253"/>
      <c r="Y948" s="253"/>
      <c r="Z948" s="253"/>
      <c r="AA948" s="253"/>
    </row>
    <row r="949" spans="1:27" ht="11.25" customHeight="1" x14ac:dyDescent="0.25">
      <c r="A949" s="376"/>
      <c r="B949" s="253"/>
      <c r="C949" s="377"/>
      <c r="D949" s="377"/>
      <c r="E949" s="378"/>
      <c r="F949" s="378"/>
      <c r="G949" s="379"/>
      <c r="H949" s="253"/>
      <c r="I949" s="253"/>
      <c r="J949" s="253"/>
      <c r="K949" s="253"/>
      <c r="L949" s="253"/>
      <c r="M949" s="253"/>
      <c r="N949" s="253"/>
      <c r="O949" s="253"/>
      <c r="P949" s="253"/>
      <c r="Q949" s="253"/>
      <c r="R949" s="253"/>
      <c r="S949" s="253"/>
      <c r="T949" s="253"/>
      <c r="U949" s="253"/>
      <c r="V949" s="253"/>
      <c r="W949" s="253"/>
      <c r="X949" s="253"/>
      <c r="Y949" s="253"/>
      <c r="Z949" s="253"/>
      <c r="AA949" s="253"/>
    </row>
    <row r="950" spans="1:27" ht="11.25" customHeight="1" x14ac:dyDescent="0.25">
      <c r="A950" s="376"/>
      <c r="B950" s="253"/>
      <c r="C950" s="377"/>
      <c r="D950" s="377"/>
      <c r="E950" s="378"/>
      <c r="F950" s="378"/>
      <c r="G950" s="379"/>
      <c r="H950" s="253"/>
      <c r="I950" s="253"/>
      <c r="J950" s="253"/>
      <c r="K950" s="253"/>
      <c r="L950" s="253"/>
      <c r="M950" s="253"/>
      <c r="N950" s="253"/>
      <c r="O950" s="253"/>
      <c r="P950" s="253"/>
      <c r="Q950" s="253"/>
      <c r="R950" s="253"/>
      <c r="S950" s="253"/>
      <c r="T950" s="253"/>
      <c r="U950" s="253"/>
      <c r="V950" s="253"/>
      <c r="W950" s="253"/>
      <c r="X950" s="253"/>
      <c r="Y950" s="253"/>
      <c r="Z950" s="253"/>
      <c r="AA950" s="253"/>
    </row>
    <row r="951" spans="1:27" ht="11.25" customHeight="1" x14ac:dyDescent="0.25">
      <c r="A951" s="376"/>
      <c r="B951" s="253"/>
      <c r="C951" s="377"/>
      <c r="D951" s="377"/>
      <c r="E951" s="378"/>
      <c r="F951" s="378"/>
      <c r="G951" s="379"/>
      <c r="H951" s="253"/>
      <c r="I951" s="253"/>
      <c r="J951" s="253"/>
      <c r="K951" s="253"/>
      <c r="L951" s="253"/>
      <c r="M951" s="253"/>
      <c r="N951" s="253"/>
      <c r="O951" s="253"/>
      <c r="P951" s="253"/>
      <c r="Q951" s="253"/>
      <c r="R951" s="253"/>
      <c r="S951" s="253"/>
      <c r="T951" s="253"/>
      <c r="U951" s="253"/>
      <c r="V951" s="253"/>
      <c r="W951" s="253"/>
      <c r="X951" s="253"/>
      <c r="Y951" s="253"/>
      <c r="Z951" s="253"/>
      <c r="AA951" s="253"/>
    </row>
    <row r="952" spans="1:27" ht="11.25" customHeight="1" x14ac:dyDescent="0.25">
      <c r="A952" s="376"/>
      <c r="B952" s="253"/>
      <c r="C952" s="377"/>
      <c r="D952" s="377"/>
      <c r="E952" s="378"/>
      <c r="F952" s="378"/>
      <c r="G952" s="379"/>
      <c r="H952" s="253"/>
      <c r="I952" s="253"/>
      <c r="J952" s="253"/>
      <c r="K952" s="253"/>
      <c r="L952" s="253"/>
      <c r="M952" s="253"/>
      <c r="N952" s="253"/>
      <c r="O952" s="253"/>
      <c r="P952" s="253"/>
      <c r="Q952" s="253"/>
      <c r="R952" s="253"/>
      <c r="S952" s="253"/>
      <c r="T952" s="253"/>
      <c r="U952" s="253"/>
      <c r="V952" s="253"/>
      <c r="W952" s="253"/>
      <c r="X952" s="253"/>
      <c r="Y952" s="253"/>
      <c r="Z952" s="253"/>
      <c r="AA952" s="253"/>
    </row>
    <row r="953" spans="1:27" ht="11.25" customHeight="1" x14ac:dyDescent="0.25">
      <c r="A953" s="376"/>
      <c r="B953" s="253"/>
      <c r="C953" s="377"/>
      <c r="D953" s="377"/>
      <c r="E953" s="378"/>
      <c r="F953" s="378"/>
      <c r="G953" s="379"/>
      <c r="H953" s="253"/>
      <c r="I953" s="253"/>
      <c r="J953" s="253"/>
      <c r="K953" s="253"/>
      <c r="L953" s="253"/>
      <c r="M953" s="253"/>
      <c r="N953" s="253"/>
      <c r="O953" s="253"/>
      <c r="P953" s="253"/>
      <c r="Q953" s="253"/>
      <c r="R953" s="253"/>
      <c r="S953" s="253"/>
      <c r="T953" s="253"/>
      <c r="U953" s="253"/>
      <c r="V953" s="253"/>
      <c r="W953" s="253"/>
      <c r="X953" s="253"/>
      <c r="Y953" s="253"/>
      <c r="Z953" s="253"/>
      <c r="AA953" s="253"/>
    </row>
    <row r="954" spans="1:27" ht="11.25" customHeight="1" x14ac:dyDescent="0.25">
      <c r="A954" s="376"/>
      <c r="B954" s="253"/>
      <c r="C954" s="377"/>
      <c r="D954" s="377"/>
      <c r="E954" s="378"/>
      <c r="F954" s="378"/>
      <c r="G954" s="379"/>
      <c r="H954" s="253"/>
      <c r="I954" s="253"/>
      <c r="J954" s="253"/>
      <c r="K954" s="253"/>
      <c r="L954" s="253"/>
      <c r="M954" s="253"/>
      <c r="N954" s="253"/>
      <c r="O954" s="253"/>
      <c r="P954" s="253"/>
      <c r="Q954" s="253"/>
      <c r="R954" s="253"/>
      <c r="S954" s="253"/>
      <c r="T954" s="253"/>
      <c r="U954" s="253"/>
      <c r="V954" s="253"/>
      <c r="W954" s="253"/>
      <c r="X954" s="253"/>
      <c r="Y954" s="253"/>
      <c r="Z954" s="253"/>
      <c r="AA954" s="253"/>
    </row>
    <row r="955" spans="1:27" ht="11.25" customHeight="1" x14ac:dyDescent="0.25">
      <c r="A955" s="376"/>
      <c r="B955" s="253"/>
      <c r="C955" s="377"/>
      <c r="D955" s="377"/>
      <c r="E955" s="378"/>
      <c r="F955" s="378"/>
      <c r="G955" s="379"/>
      <c r="H955" s="253"/>
      <c r="I955" s="253"/>
      <c r="J955" s="253"/>
      <c r="K955" s="253"/>
      <c r="L955" s="253"/>
      <c r="M955" s="253"/>
      <c r="N955" s="253"/>
      <c r="O955" s="253"/>
      <c r="P955" s="253"/>
      <c r="Q955" s="253"/>
      <c r="R955" s="253"/>
      <c r="S955" s="253"/>
      <c r="T955" s="253"/>
      <c r="U955" s="253"/>
      <c r="V955" s="253"/>
      <c r="W955" s="253"/>
      <c r="X955" s="253"/>
      <c r="Y955" s="253"/>
      <c r="Z955" s="253"/>
      <c r="AA955" s="253"/>
    </row>
    <row r="956" spans="1:27" ht="11.25" customHeight="1" x14ac:dyDescent="0.25">
      <c r="A956" s="376"/>
      <c r="B956" s="253"/>
      <c r="C956" s="377"/>
      <c r="D956" s="377"/>
      <c r="E956" s="378"/>
      <c r="F956" s="378"/>
      <c r="G956" s="379"/>
      <c r="H956" s="253"/>
      <c r="I956" s="253"/>
      <c r="J956" s="253"/>
      <c r="K956" s="253"/>
      <c r="L956" s="253"/>
      <c r="M956" s="253"/>
      <c r="N956" s="253"/>
      <c r="O956" s="253"/>
      <c r="P956" s="253"/>
      <c r="Q956" s="253"/>
      <c r="R956" s="253"/>
      <c r="S956" s="253"/>
      <c r="T956" s="253"/>
      <c r="U956" s="253"/>
      <c r="V956" s="253"/>
      <c r="W956" s="253"/>
      <c r="X956" s="253"/>
      <c r="Y956" s="253"/>
      <c r="Z956" s="253"/>
      <c r="AA956" s="253"/>
    </row>
    <row r="957" spans="1:27" ht="11.25" customHeight="1" x14ac:dyDescent="0.25">
      <c r="A957" s="376"/>
      <c r="B957" s="253"/>
      <c r="C957" s="377"/>
      <c r="D957" s="377"/>
      <c r="E957" s="378"/>
      <c r="F957" s="378"/>
      <c r="G957" s="379"/>
      <c r="H957" s="253"/>
      <c r="I957" s="253"/>
      <c r="J957" s="253"/>
      <c r="K957" s="253"/>
      <c r="L957" s="253"/>
      <c r="M957" s="253"/>
      <c r="N957" s="253"/>
      <c r="O957" s="253"/>
      <c r="P957" s="253"/>
      <c r="Q957" s="253"/>
      <c r="R957" s="253"/>
      <c r="S957" s="253"/>
      <c r="T957" s="253"/>
      <c r="U957" s="253"/>
      <c r="V957" s="253"/>
      <c r="W957" s="253"/>
      <c r="X957" s="253"/>
      <c r="Y957" s="253"/>
      <c r="Z957" s="253"/>
      <c r="AA957" s="253"/>
    </row>
    <row r="958" spans="1:27" ht="11.25" customHeight="1" x14ac:dyDescent="0.25">
      <c r="A958" s="376"/>
      <c r="B958" s="253"/>
      <c r="C958" s="377"/>
      <c r="D958" s="377"/>
      <c r="E958" s="378"/>
      <c r="F958" s="378"/>
      <c r="G958" s="379"/>
      <c r="H958" s="253"/>
      <c r="I958" s="253"/>
      <c r="J958" s="253"/>
      <c r="K958" s="253"/>
      <c r="L958" s="253"/>
      <c r="M958" s="253"/>
      <c r="N958" s="253"/>
      <c r="O958" s="253"/>
      <c r="P958" s="253"/>
      <c r="Q958" s="253"/>
      <c r="R958" s="253"/>
      <c r="S958" s="253"/>
      <c r="T958" s="253"/>
      <c r="U958" s="253"/>
      <c r="V958" s="253"/>
      <c r="W958" s="253"/>
      <c r="X958" s="253"/>
      <c r="Y958" s="253"/>
      <c r="Z958" s="253"/>
      <c r="AA958" s="253"/>
    </row>
    <row r="959" spans="1:27" ht="11.25" customHeight="1" x14ac:dyDescent="0.25">
      <c r="A959" s="376"/>
      <c r="B959" s="253"/>
      <c r="C959" s="377"/>
      <c r="D959" s="377"/>
      <c r="E959" s="378"/>
      <c r="F959" s="378"/>
      <c r="G959" s="379"/>
      <c r="H959" s="253"/>
      <c r="I959" s="253"/>
      <c r="J959" s="253"/>
      <c r="K959" s="253"/>
      <c r="L959" s="253"/>
      <c r="M959" s="253"/>
      <c r="N959" s="253"/>
      <c r="O959" s="253"/>
      <c r="P959" s="253"/>
      <c r="Q959" s="253"/>
      <c r="R959" s="253"/>
      <c r="S959" s="253"/>
      <c r="T959" s="253"/>
      <c r="U959" s="253"/>
      <c r="V959" s="253"/>
      <c r="W959" s="253"/>
      <c r="X959" s="253"/>
      <c r="Y959" s="253"/>
      <c r="Z959" s="253"/>
      <c r="AA959" s="253"/>
    </row>
    <row r="960" spans="1:27" ht="11.25" customHeight="1" x14ac:dyDescent="0.25">
      <c r="A960" s="376"/>
      <c r="B960" s="253"/>
      <c r="C960" s="377"/>
      <c r="D960" s="377"/>
      <c r="E960" s="378"/>
      <c r="F960" s="378"/>
      <c r="G960" s="379"/>
      <c r="H960" s="253"/>
      <c r="I960" s="253"/>
      <c r="J960" s="253"/>
      <c r="K960" s="253"/>
      <c r="L960" s="253"/>
      <c r="M960" s="253"/>
      <c r="N960" s="253"/>
      <c r="O960" s="253"/>
      <c r="P960" s="253"/>
      <c r="Q960" s="253"/>
      <c r="R960" s="253"/>
      <c r="S960" s="253"/>
      <c r="T960" s="253"/>
      <c r="U960" s="253"/>
      <c r="V960" s="253"/>
      <c r="W960" s="253"/>
      <c r="X960" s="253"/>
      <c r="Y960" s="253"/>
      <c r="Z960" s="253"/>
      <c r="AA960" s="253"/>
    </row>
    <row r="961" spans="1:27" ht="11.25" customHeight="1" x14ac:dyDescent="0.25">
      <c r="A961" s="376"/>
      <c r="B961" s="253"/>
      <c r="C961" s="377"/>
      <c r="D961" s="377"/>
      <c r="E961" s="378"/>
      <c r="F961" s="378"/>
      <c r="G961" s="379"/>
      <c r="H961" s="253"/>
      <c r="I961" s="253"/>
      <c r="J961" s="253"/>
      <c r="K961" s="253"/>
      <c r="L961" s="253"/>
      <c r="M961" s="253"/>
      <c r="N961" s="253"/>
      <c r="O961" s="253"/>
      <c r="P961" s="253"/>
      <c r="Q961" s="253"/>
      <c r="R961" s="253"/>
      <c r="S961" s="253"/>
      <c r="T961" s="253"/>
      <c r="U961" s="253"/>
      <c r="V961" s="253"/>
      <c r="W961" s="253"/>
      <c r="X961" s="253"/>
      <c r="Y961" s="253"/>
      <c r="Z961" s="253"/>
      <c r="AA961" s="253"/>
    </row>
    <row r="962" spans="1:27" ht="11.25" customHeight="1" x14ac:dyDescent="0.25">
      <c r="A962" s="376"/>
      <c r="B962" s="253"/>
      <c r="C962" s="377"/>
      <c r="D962" s="377"/>
      <c r="E962" s="378"/>
      <c r="F962" s="378"/>
      <c r="G962" s="379"/>
      <c r="H962" s="253"/>
      <c r="I962" s="253"/>
      <c r="J962" s="253"/>
      <c r="K962" s="253"/>
      <c r="L962" s="253"/>
      <c r="M962" s="253"/>
      <c r="N962" s="253"/>
      <c r="O962" s="253"/>
      <c r="P962" s="253"/>
      <c r="Q962" s="253"/>
      <c r="R962" s="253"/>
      <c r="S962" s="253"/>
      <c r="T962" s="253"/>
      <c r="U962" s="253"/>
      <c r="V962" s="253"/>
      <c r="W962" s="253"/>
      <c r="X962" s="253"/>
      <c r="Y962" s="253"/>
      <c r="Z962" s="253"/>
      <c r="AA962" s="253"/>
    </row>
    <row r="963" spans="1:27" ht="11.25" customHeight="1" x14ac:dyDescent="0.25">
      <c r="A963" s="376"/>
      <c r="B963" s="253"/>
      <c r="C963" s="377"/>
      <c r="D963" s="377"/>
      <c r="E963" s="378"/>
      <c r="F963" s="378"/>
      <c r="G963" s="379"/>
      <c r="H963" s="253"/>
      <c r="I963" s="253"/>
      <c r="J963" s="253"/>
      <c r="K963" s="253"/>
      <c r="L963" s="253"/>
      <c r="M963" s="253"/>
      <c r="N963" s="253"/>
      <c r="O963" s="253"/>
      <c r="P963" s="253"/>
      <c r="Q963" s="253"/>
      <c r="R963" s="253"/>
      <c r="S963" s="253"/>
      <c r="T963" s="253"/>
      <c r="U963" s="253"/>
      <c r="V963" s="253"/>
      <c r="W963" s="253"/>
      <c r="X963" s="253"/>
      <c r="Y963" s="253"/>
      <c r="Z963" s="253"/>
      <c r="AA963" s="253"/>
    </row>
    <row r="964" spans="1:27" ht="11.25" customHeight="1" x14ac:dyDescent="0.25">
      <c r="A964" s="376"/>
      <c r="B964" s="253"/>
      <c r="C964" s="377"/>
      <c r="D964" s="377"/>
      <c r="E964" s="378"/>
      <c r="F964" s="378"/>
      <c r="G964" s="379"/>
      <c r="H964" s="253"/>
      <c r="I964" s="253"/>
      <c r="J964" s="253"/>
      <c r="K964" s="253"/>
      <c r="L964" s="253"/>
      <c r="M964" s="253"/>
      <c r="N964" s="253"/>
      <c r="O964" s="253"/>
      <c r="P964" s="253"/>
      <c r="Q964" s="253"/>
      <c r="R964" s="253"/>
      <c r="S964" s="253"/>
      <c r="T964" s="253"/>
      <c r="U964" s="253"/>
      <c r="V964" s="253"/>
      <c r="W964" s="253"/>
      <c r="X964" s="253"/>
      <c r="Y964" s="253"/>
      <c r="Z964" s="253"/>
      <c r="AA964" s="253"/>
    </row>
    <row r="965" spans="1:27" ht="11.25" customHeight="1" x14ac:dyDescent="0.25">
      <c r="A965" s="376"/>
      <c r="B965" s="253"/>
      <c r="C965" s="377"/>
      <c r="D965" s="377"/>
      <c r="E965" s="378"/>
      <c r="F965" s="378"/>
      <c r="G965" s="379"/>
      <c r="H965" s="253"/>
      <c r="I965" s="253"/>
      <c r="J965" s="253"/>
      <c r="K965" s="253"/>
      <c r="L965" s="253"/>
      <c r="M965" s="253"/>
      <c r="N965" s="253"/>
      <c r="O965" s="253"/>
      <c r="P965" s="253"/>
      <c r="Q965" s="253"/>
      <c r="R965" s="253"/>
      <c r="S965" s="253"/>
      <c r="T965" s="253"/>
      <c r="U965" s="253"/>
      <c r="V965" s="253"/>
      <c r="W965" s="253"/>
      <c r="X965" s="253"/>
      <c r="Y965" s="253"/>
      <c r="Z965" s="253"/>
      <c r="AA965" s="253"/>
    </row>
    <row r="966" spans="1:27" ht="11.25" customHeight="1" x14ac:dyDescent="0.25">
      <c r="A966" s="376"/>
      <c r="B966" s="253"/>
      <c r="C966" s="377"/>
      <c r="D966" s="377"/>
      <c r="E966" s="378"/>
      <c r="F966" s="378"/>
      <c r="G966" s="379"/>
      <c r="H966" s="253"/>
      <c r="I966" s="253"/>
      <c r="J966" s="253"/>
      <c r="K966" s="253"/>
      <c r="L966" s="253"/>
      <c r="M966" s="253"/>
      <c r="N966" s="253"/>
      <c r="O966" s="253"/>
      <c r="P966" s="253"/>
      <c r="Q966" s="253"/>
      <c r="R966" s="253"/>
      <c r="S966" s="253"/>
      <c r="T966" s="253"/>
      <c r="U966" s="253"/>
      <c r="V966" s="253"/>
      <c r="W966" s="253"/>
      <c r="X966" s="253"/>
      <c r="Y966" s="253"/>
      <c r="Z966" s="253"/>
      <c r="AA966" s="253"/>
    </row>
    <row r="967" spans="1:27" ht="11.25" customHeight="1" x14ac:dyDescent="0.25">
      <c r="A967" s="376"/>
      <c r="B967" s="253"/>
      <c r="C967" s="377"/>
      <c r="D967" s="377"/>
      <c r="E967" s="378"/>
      <c r="F967" s="378"/>
      <c r="G967" s="379"/>
      <c r="H967" s="253"/>
      <c r="I967" s="253"/>
      <c r="J967" s="253"/>
      <c r="K967" s="253"/>
      <c r="L967" s="253"/>
      <c r="M967" s="253"/>
      <c r="N967" s="253"/>
      <c r="O967" s="253"/>
      <c r="P967" s="253"/>
      <c r="Q967" s="253"/>
      <c r="R967" s="253"/>
      <c r="S967" s="253"/>
      <c r="T967" s="253"/>
      <c r="U967" s="253"/>
      <c r="V967" s="253"/>
      <c r="W967" s="253"/>
      <c r="X967" s="253"/>
      <c r="Y967" s="253"/>
      <c r="Z967" s="253"/>
      <c r="AA967" s="253"/>
    </row>
    <row r="968" spans="1:27" ht="11.25" customHeight="1" x14ac:dyDescent="0.25">
      <c r="A968" s="376"/>
      <c r="B968" s="253"/>
      <c r="C968" s="377"/>
      <c r="D968" s="377"/>
      <c r="E968" s="378"/>
      <c r="F968" s="378"/>
      <c r="G968" s="379"/>
      <c r="H968" s="253"/>
      <c r="I968" s="253"/>
      <c r="J968" s="253"/>
      <c r="K968" s="253"/>
      <c r="L968" s="253"/>
      <c r="M968" s="253"/>
      <c r="N968" s="253"/>
      <c r="O968" s="253"/>
      <c r="P968" s="253"/>
      <c r="Q968" s="253"/>
      <c r="R968" s="253"/>
      <c r="S968" s="253"/>
      <c r="T968" s="253"/>
      <c r="U968" s="253"/>
      <c r="V968" s="253"/>
      <c r="W968" s="253"/>
      <c r="X968" s="253"/>
      <c r="Y968" s="253"/>
      <c r="Z968" s="253"/>
      <c r="AA968" s="253"/>
    </row>
    <row r="969" spans="1:27" ht="11.25" customHeight="1" x14ac:dyDescent="0.25">
      <c r="A969" s="376"/>
      <c r="B969" s="253"/>
      <c r="C969" s="377"/>
      <c r="D969" s="377"/>
      <c r="E969" s="378"/>
      <c r="F969" s="378"/>
      <c r="G969" s="379"/>
      <c r="H969" s="253"/>
      <c r="I969" s="253"/>
      <c r="J969" s="253"/>
      <c r="K969" s="253"/>
      <c r="L969" s="253"/>
      <c r="M969" s="253"/>
      <c r="N969" s="253"/>
      <c r="O969" s="253"/>
      <c r="P969" s="253"/>
      <c r="Q969" s="253"/>
      <c r="R969" s="253"/>
      <c r="S969" s="253"/>
      <c r="T969" s="253"/>
      <c r="U969" s="253"/>
      <c r="V969" s="253"/>
      <c r="W969" s="253"/>
      <c r="X969" s="253"/>
      <c r="Y969" s="253"/>
      <c r="Z969" s="253"/>
      <c r="AA969" s="253"/>
    </row>
    <row r="970" spans="1:27" ht="11.25" customHeight="1" x14ac:dyDescent="0.25">
      <c r="A970" s="376"/>
      <c r="B970" s="253"/>
      <c r="C970" s="377"/>
      <c r="D970" s="377"/>
      <c r="E970" s="378"/>
      <c r="F970" s="378"/>
      <c r="G970" s="379"/>
      <c r="H970" s="253"/>
      <c r="I970" s="253"/>
      <c r="J970" s="253"/>
      <c r="K970" s="253"/>
      <c r="L970" s="253"/>
      <c r="M970" s="253"/>
      <c r="N970" s="253"/>
      <c r="O970" s="253"/>
      <c r="P970" s="253"/>
      <c r="Q970" s="253"/>
      <c r="R970" s="253"/>
      <c r="S970" s="253"/>
      <c r="T970" s="253"/>
      <c r="U970" s="253"/>
      <c r="V970" s="253"/>
      <c r="W970" s="253"/>
      <c r="X970" s="253"/>
      <c r="Y970" s="253"/>
      <c r="Z970" s="253"/>
      <c r="AA970" s="253"/>
    </row>
    <row r="971" spans="1:27" ht="11.25" customHeight="1" x14ac:dyDescent="0.25">
      <c r="A971" s="376"/>
      <c r="B971" s="253"/>
      <c r="C971" s="377"/>
      <c r="D971" s="377"/>
      <c r="E971" s="378"/>
      <c r="F971" s="378"/>
      <c r="G971" s="379"/>
      <c r="H971" s="253"/>
      <c r="I971" s="253"/>
      <c r="J971" s="253"/>
      <c r="K971" s="253"/>
      <c r="L971" s="253"/>
      <c r="M971" s="253"/>
      <c r="N971" s="253"/>
      <c r="O971" s="253"/>
      <c r="P971" s="253"/>
      <c r="Q971" s="253"/>
      <c r="R971" s="253"/>
      <c r="S971" s="253"/>
      <c r="T971" s="253"/>
      <c r="U971" s="253"/>
      <c r="V971" s="253"/>
      <c r="W971" s="253"/>
      <c r="X971" s="253"/>
      <c r="Y971" s="253"/>
      <c r="Z971" s="253"/>
      <c r="AA971" s="253"/>
    </row>
    <row r="972" spans="1:27" ht="11.25" customHeight="1" x14ac:dyDescent="0.25">
      <c r="A972" s="376"/>
      <c r="B972" s="253"/>
      <c r="C972" s="377"/>
      <c r="D972" s="377"/>
      <c r="E972" s="378"/>
      <c r="F972" s="378"/>
      <c r="G972" s="379"/>
      <c r="H972" s="253"/>
      <c r="I972" s="253"/>
      <c r="J972" s="253"/>
      <c r="K972" s="253"/>
      <c r="L972" s="253"/>
      <c r="M972" s="253"/>
      <c r="N972" s="253"/>
      <c r="O972" s="253"/>
      <c r="P972" s="253"/>
      <c r="Q972" s="253"/>
      <c r="R972" s="253"/>
      <c r="S972" s="253"/>
      <c r="T972" s="253"/>
      <c r="U972" s="253"/>
      <c r="V972" s="253"/>
      <c r="W972" s="253"/>
      <c r="X972" s="253"/>
      <c r="Y972" s="253"/>
      <c r="Z972" s="253"/>
      <c r="AA972" s="253"/>
    </row>
    <row r="973" spans="1:27" ht="11.25" customHeight="1" x14ac:dyDescent="0.25">
      <c r="A973" s="376"/>
      <c r="B973" s="253"/>
      <c r="C973" s="377"/>
      <c r="D973" s="377"/>
      <c r="E973" s="378"/>
      <c r="F973" s="378"/>
      <c r="G973" s="379"/>
      <c r="H973" s="253"/>
      <c r="I973" s="253"/>
      <c r="J973" s="253"/>
      <c r="K973" s="253"/>
      <c r="L973" s="253"/>
      <c r="M973" s="253"/>
      <c r="N973" s="253"/>
      <c r="O973" s="253"/>
      <c r="P973" s="253"/>
      <c r="Q973" s="253"/>
      <c r="R973" s="253"/>
      <c r="S973" s="253"/>
      <c r="T973" s="253"/>
      <c r="U973" s="253"/>
      <c r="V973" s="253"/>
      <c r="W973" s="253"/>
      <c r="X973" s="253"/>
      <c r="Y973" s="253"/>
      <c r="Z973" s="253"/>
      <c r="AA973" s="253"/>
    </row>
  </sheetData>
  <mergeCells count="7">
    <mergeCell ref="B1:E2"/>
    <mergeCell ref="A3:G3"/>
    <mergeCell ref="A8:A9"/>
    <mergeCell ref="B8:B9"/>
    <mergeCell ref="C8:C9"/>
    <mergeCell ref="D8:D9"/>
    <mergeCell ref="G8:G9"/>
  </mergeCells>
  <pageMargins left="0.7" right="0.7" top="0.75" bottom="0.75" header="0" footer="0"/>
  <pageSetup paperSize="9" scale="39" orientation="landscape" r:id="rId1"/>
  <headerFooter>
    <oddFooter>&amp;RPágina &amp;P de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46"/>
  <sheetViews>
    <sheetView showGridLines="0" tabSelected="1" zoomScale="80" zoomScaleNormal="80" workbookViewId="0">
      <selection activeCell="D100" sqref="D100"/>
    </sheetView>
  </sheetViews>
  <sheetFormatPr defaultColWidth="14.42578125" defaultRowHeight="15" customHeight="1" x14ac:dyDescent="0.25"/>
  <cols>
    <col min="1" max="1" width="8.7109375" customWidth="1"/>
    <col min="2" max="2" width="40.7109375" customWidth="1"/>
    <col min="3" max="3" width="16" customWidth="1"/>
    <col min="4" max="4" width="17.85546875" customWidth="1"/>
    <col min="5" max="8" width="18.5703125" customWidth="1"/>
    <col min="9" max="10" width="18.5703125" style="163" customWidth="1"/>
    <col min="11" max="12" width="18.5703125" customWidth="1"/>
    <col min="13" max="13" width="12.28515625" customWidth="1"/>
    <col min="14" max="14" width="9.140625" customWidth="1"/>
    <col min="15" max="28" width="8" customWidth="1"/>
  </cols>
  <sheetData>
    <row r="1" spans="1:28" ht="30" customHeight="1" x14ac:dyDescent="0.25">
      <c r="A1" s="251"/>
      <c r="B1" s="417"/>
      <c r="C1" s="419"/>
      <c r="D1" s="420"/>
      <c r="E1" s="421"/>
      <c r="F1" s="421"/>
      <c r="G1" s="421"/>
      <c r="H1" s="421"/>
      <c r="I1" s="421"/>
      <c r="J1" s="421"/>
      <c r="K1" s="421"/>
      <c r="L1" s="421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</row>
    <row r="2" spans="1:28" ht="33.75" customHeight="1" x14ac:dyDescent="0.25">
      <c r="A2" s="366"/>
      <c r="B2" s="253"/>
      <c r="C2" s="422"/>
      <c r="D2" s="378"/>
      <c r="E2" s="423"/>
      <c r="F2" s="423"/>
      <c r="G2" s="423"/>
      <c r="H2" s="424"/>
      <c r="I2" s="423"/>
      <c r="J2" s="423"/>
      <c r="K2" s="423"/>
      <c r="L2" s="42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</row>
    <row r="3" spans="1:28" ht="18" customHeight="1" x14ac:dyDescent="0.25">
      <c r="A3" s="586" t="s">
        <v>548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6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</row>
    <row r="4" spans="1:28" ht="18" customHeight="1" x14ac:dyDescent="0.25">
      <c r="A4" s="587" t="e">
        <f>Sintetico!A7</f>
        <v>#REF!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500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t="18" customHeight="1" x14ac:dyDescent="0.25">
      <c r="A5" s="587" t="e">
        <f>Sintetico!A8</f>
        <v>#REF!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500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18" customHeight="1" x14ac:dyDescent="0.25">
      <c r="A6" s="498" t="s">
        <v>1201</v>
      </c>
      <c r="B6" s="427"/>
      <c r="C6" s="428"/>
      <c r="D6" s="429"/>
      <c r="E6" s="430"/>
      <c r="F6" s="431"/>
      <c r="G6" s="432"/>
      <c r="H6" s="433"/>
      <c r="I6" s="431"/>
      <c r="J6" s="432"/>
      <c r="K6" s="431"/>
      <c r="L6" s="43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18" customHeight="1" x14ac:dyDescent="0.25">
      <c r="A7" s="570" t="s">
        <v>40</v>
      </c>
      <c r="B7" s="572" t="s">
        <v>2</v>
      </c>
      <c r="C7" s="581" t="s">
        <v>550</v>
      </c>
      <c r="D7" s="584" t="s">
        <v>551</v>
      </c>
      <c r="E7" s="434">
        <v>30</v>
      </c>
      <c r="F7" s="434">
        <v>60</v>
      </c>
      <c r="G7" s="434">
        <v>90</v>
      </c>
      <c r="H7" s="434">
        <v>120</v>
      </c>
      <c r="I7" s="434">
        <v>150</v>
      </c>
      <c r="J7" s="434">
        <v>180</v>
      </c>
      <c r="K7" s="434">
        <v>210</v>
      </c>
      <c r="L7" s="434">
        <v>240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18" customHeight="1" x14ac:dyDescent="0.25">
      <c r="A8" s="571"/>
      <c r="B8" s="571"/>
      <c r="C8" s="571"/>
      <c r="D8" s="585"/>
      <c r="E8" s="280" t="s">
        <v>552</v>
      </c>
      <c r="F8" s="280" t="s">
        <v>553</v>
      </c>
      <c r="G8" s="280" t="s">
        <v>554</v>
      </c>
      <c r="H8" s="280" t="s">
        <v>555</v>
      </c>
      <c r="I8" s="280" t="s">
        <v>556</v>
      </c>
      <c r="J8" s="280" t="s">
        <v>557</v>
      </c>
      <c r="K8" s="496" t="s">
        <v>1199</v>
      </c>
      <c r="L8" s="496" t="s">
        <v>1200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ht="15" customHeight="1" x14ac:dyDescent="0.25">
      <c r="A9" s="582">
        <v>1</v>
      </c>
      <c r="B9" s="580" t="str">
        <f>VLOOKUP(A9,Resumo!$A$10:$G$50,2,FALSE)</f>
        <v xml:space="preserve">ADMINISTRAÇÃO DA OBRA </v>
      </c>
      <c r="C9" s="576" t="e">
        <f>Resumo!D10</f>
        <v>#DIV/0!</v>
      </c>
      <c r="D9" s="578">
        <f>Resumo!G10</f>
        <v>0</v>
      </c>
      <c r="E9" s="436">
        <f>1/8</f>
        <v>0.125</v>
      </c>
      <c r="F9" s="436">
        <f t="shared" ref="F9:L9" si="0">1/8</f>
        <v>0.125</v>
      </c>
      <c r="G9" s="436">
        <f t="shared" si="0"/>
        <v>0.125</v>
      </c>
      <c r="H9" s="436">
        <f t="shared" si="0"/>
        <v>0.125</v>
      </c>
      <c r="I9" s="436">
        <f t="shared" si="0"/>
        <v>0.125</v>
      </c>
      <c r="J9" s="436">
        <f t="shared" si="0"/>
        <v>0.125</v>
      </c>
      <c r="K9" s="436">
        <f t="shared" si="0"/>
        <v>0.125</v>
      </c>
      <c r="L9" s="436">
        <f t="shared" si="0"/>
        <v>0.125</v>
      </c>
      <c r="M9" s="437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t="15" customHeight="1" x14ac:dyDescent="0.25">
      <c r="A10" s="583"/>
      <c r="B10" s="577"/>
      <c r="C10" s="577"/>
      <c r="D10" s="579"/>
      <c r="E10" s="438">
        <f t="shared" ref="E10:L10" si="1">$D9*E9</f>
        <v>0</v>
      </c>
      <c r="F10" s="438">
        <f t="shared" si="1"/>
        <v>0</v>
      </c>
      <c r="G10" s="438">
        <f t="shared" si="1"/>
        <v>0</v>
      </c>
      <c r="H10" s="438">
        <f t="shared" si="1"/>
        <v>0</v>
      </c>
      <c r="I10" s="438">
        <f>$D9*I9</f>
        <v>0</v>
      </c>
      <c r="J10" s="438">
        <f>$D9*J9</f>
        <v>0</v>
      </c>
      <c r="K10" s="438">
        <f t="shared" si="1"/>
        <v>0</v>
      </c>
      <c r="L10" s="438">
        <f t="shared" si="1"/>
        <v>0</v>
      </c>
      <c r="M10" s="437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t="15" customHeight="1" x14ac:dyDescent="0.25">
      <c r="A11" s="582">
        <v>2</v>
      </c>
      <c r="B11" s="580" t="str">
        <f>VLOOKUP(A11,Resumo!$A$10:$G$50,2,FALSE)</f>
        <v>SERVIÇOS COMPLEMENTARES A ADMINISTRAÇÃO</v>
      </c>
      <c r="C11" s="576" t="e">
        <f>Resumo!D11</f>
        <v>#DIV/0!</v>
      </c>
      <c r="D11" s="578">
        <f>Resumo!G11</f>
        <v>0</v>
      </c>
      <c r="E11" s="436">
        <v>0.3</v>
      </c>
      <c r="F11" s="436">
        <v>0.1</v>
      </c>
      <c r="G11" s="436">
        <v>0.1</v>
      </c>
      <c r="H11" s="436">
        <v>0.1</v>
      </c>
      <c r="I11" s="436">
        <v>0.1</v>
      </c>
      <c r="J11" s="436">
        <v>0.1</v>
      </c>
      <c r="K11" s="436">
        <v>0.1</v>
      </c>
      <c r="L11" s="436">
        <v>0.1</v>
      </c>
      <c r="M11" s="437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t="15" customHeight="1" x14ac:dyDescent="0.25">
      <c r="A12" s="583"/>
      <c r="B12" s="577"/>
      <c r="C12" s="577"/>
      <c r="D12" s="579"/>
      <c r="E12" s="438">
        <f>$D11*E11</f>
        <v>0</v>
      </c>
      <c r="F12" s="438">
        <f t="shared" ref="F12:L12" si="2">$D11*F11</f>
        <v>0</v>
      </c>
      <c r="G12" s="438">
        <f t="shared" si="2"/>
        <v>0</v>
      </c>
      <c r="H12" s="438">
        <f t="shared" si="2"/>
        <v>0</v>
      </c>
      <c r="I12" s="438">
        <f t="shared" si="2"/>
        <v>0</v>
      </c>
      <c r="J12" s="438">
        <f t="shared" si="2"/>
        <v>0</v>
      </c>
      <c r="K12" s="438">
        <f t="shared" si="2"/>
        <v>0</v>
      </c>
      <c r="L12" s="438">
        <f t="shared" si="2"/>
        <v>0</v>
      </c>
      <c r="M12" s="437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t="15" customHeight="1" x14ac:dyDescent="0.25">
      <c r="A13" s="582">
        <v>3</v>
      </c>
      <c r="B13" s="580" t="str">
        <f>VLOOKUP(A13,Resumo!$A$10:$G$50,2,FALSE)</f>
        <v>MOBILIZAÇÃO</v>
      </c>
      <c r="C13" s="576" t="e">
        <f>Resumo!D12</f>
        <v>#DIV/0!</v>
      </c>
      <c r="D13" s="578">
        <f>Resumo!G12</f>
        <v>0</v>
      </c>
      <c r="E13" s="436">
        <v>0.25</v>
      </c>
      <c r="F13" s="436">
        <v>0.25</v>
      </c>
      <c r="G13" s="436">
        <v>0.25</v>
      </c>
      <c r="H13" s="436">
        <v>0.25</v>
      </c>
      <c r="I13" s="436"/>
      <c r="J13" s="436"/>
      <c r="K13" s="436"/>
      <c r="L13" s="436"/>
      <c r="M13" s="437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ht="15" customHeight="1" x14ac:dyDescent="0.25">
      <c r="A14" s="583"/>
      <c r="B14" s="577"/>
      <c r="C14" s="577"/>
      <c r="D14" s="579"/>
      <c r="E14" s="438">
        <f>$D13*E13</f>
        <v>0</v>
      </c>
      <c r="F14" s="438">
        <f>$D13*F13</f>
        <v>0</v>
      </c>
      <c r="G14" s="438">
        <f>$D13*G13</f>
        <v>0</v>
      </c>
      <c r="H14" s="438">
        <f>$D13*H13</f>
        <v>0</v>
      </c>
      <c r="I14" s="438"/>
      <c r="J14" s="438"/>
      <c r="K14" s="438"/>
      <c r="L14" s="438"/>
      <c r="M14" s="437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15" customHeight="1" x14ac:dyDescent="0.25">
      <c r="A15" s="582">
        <v>4</v>
      </c>
      <c r="B15" s="580" t="str">
        <f>VLOOKUP(A15,Resumo!$A$10:$G$50,2,FALSE)</f>
        <v>INSTALAÇÕES PARA CLIMATIZAÇÃO 5° E 6° PAVIMENTO</v>
      </c>
      <c r="C15" s="576" t="e">
        <f>Resumo!D13</f>
        <v>#DIV/0!</v>
      </c>
      <c r="D15" s="578">
        <f>Resumo!G13</f>
        <v>0</v>
      </c>
      <c r="E15" s="436">
        <v>0.5</v>
      </c>
      <c r="F15" s="436">
        <v>0.5</v>
      </c>
      <c r="G15" s="436"/>
      <c r="H15" s="436"/>
      <c r="I15" s="436"/>
      <c r="J15" s="436"/>
      <c r="K15" s="436"/>
      <c r="L15" s="436"/>
      <c r="M15" s="437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t="15" customHeight="1" x14ac:dyDescent="0.25">
      <c r="A16" s="583"/>
      <c r="B16" s="577"/>
      <c r="C16" s="577"/>
      <c r="D16" s="579"/>
      <c r="E16" s="438">
        <f>$D15*E15</f>
        <v>0</v>
      </c>
      <c r="F16" s="438">
        <f>$D15*F15</f>
        <v>0</v>
      </c>
      <c r="G16" s="438"/>
      <c r="H16" s="438"/>
      <c r="I16" s="438"/>
      <c r="J16" s="438"/>
      <c r="K16" s="438"/>
      <c r="L16" s="438"/>
      <c r="M16" s="437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ht="15" customHeight="1" x14ac:dyDescent="0.25">
      <c r="A17" s="582">
        <v>5</v>
      </c>
      <c r="B17" s="580" t="str">
        <f>VLOOKUP(A17,Resumo!$A$10:$G$50,2,FALSE)</f>
        <v>EQUIPAMENTOS 5° E 6° PAVIMENTO</v>
      </c>
      <c r="C17" s="576" t="e">
        <f>Resumo!D14</f>
        <v>#DIV/0!</v>
      </c>
      <c r="D17" s="578">
        <f>Resumo!G14</f>
        <v>0</v>
      </c>
      <c r="E17" s="436"/>
      <c r="F17" s="436">
        <v>1</v>
      </c>
      <c r="G17" s="436"/>
      <c r="H17" s="436"/>
      <c r="I17" s="436"/>
      <c r="J17" s="436"/>
      <c r="K17" s="436"/>
      <c r="L17" s="436"/>
      <c r="M17" s="437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ht="15" customHeight="1" x14ac:dyDescent="0.25">
      <c r="A18" s="583"/>
      <c r="B18" s="577"/>
      <c r="C18" s="577"/>
      <c r="D18" s="579"/>
      <c r="E18" s="438"/>
      <c r="F18" s="438">
        <f>$D17*F17</f>
        <v>0</v>
      </c>
      <c r="G18" s="438"/>
      <c r="H18" s="438"/>
      <c r="I18" s="438"/>
      <c r="J18" s="438"/>
      <c r="K18" s="438"/>
      <c r="L18" s="438"/>
      <c r="M18" s="437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t="15" customHeight="1" x14ac:dyDescent="0.25">
      <c r="A19" s="582">
        <v>6</v>
      </c>
      <c r="B19" s="580" t="str">
        <f>VLOOKUP(A19,Resumo!$A$10:$G$50,2,FALSE)</f>
        <v>SERVIÇOS PRELIMINARES 4º PAVIMENTO</v>
      </c>
      <c r="C19" s="576" t="e">
        <f>Resumo!D15</f>
        <v>#DIV/0!</v>
      </c>
      <c r="D19" s="578">
        <f>Resumo!G15</f>
        <v>0</v>
      </c>
      <c r="E19" s="436">
        <v>0.3</v>
      </c>
      <c r="F19" s="436">
        <v>0.7</v>
      </c>
      <c r="G19" s="436"/>
      <c r="H19" s="436"/>
      <c r="I19" s="436"/>
      <c r="J19" s="436"/>
      <c r="K19" s="436"/>
      <c r="L19" s="436"/>
      <c r="M19" s="437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t="15" customHeight="1" x14ac:dyDescent="0.25">
      <c r="A20" s="583"/>
      <c r="B20" s="577"/>
      <c r="C20" s="577"/>
      <c r="D20" s="579"/>
      <c r="E20" s="438">
        <f>$D19*E19</f>
        <v>0</v>
      </c>
      <c r="F20" s="438">
        <f>$D19*F19</f>
        <v>0</v>
      </c>
      <c r="G20" s="438"/>
      <c r="H20" s="438"/>
      <c r="I20" s="438"/>
      <c r="J20" s="438"/>
      <c r="K20" s="438"/>
      <c r="L20" s="438"/>
      <c r="M20" s="437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15" customHeight="1" x14ac:dyDescent="0.25">
      <c r="A21" s="582">
        <v>7</v>
      </c>
      <c r="B21" s="580" t="str">
        <f>VLOOKUP(A21,Resumo!$A$10:$G$50,2,FALSE)</f>
        <v>PAREDES E DIVISÓRIAS 4° PAVIMENTO</v>
      </c>
      <c r="C21" s="576" t="e">
        <f>Resumo!D16</f>
        <v>#DIV/0!</v>
      </c>
      <c r="D21" s="578">
        <f>Resumo!G16</f>
        <v>0</v>
      </c>
      <c r="E21" s="436"/>
      <c r="F21" s="436">
        <v>0.7</v>
      </c>
      <c r="G21" s="436">
        <v>0.3</v>
      </c>
      <c r="H21" s="436"/>
      <c r="I21" s="436"/>
      <c r="J21" s="436"/>
      <c r="K21" s="436"/>
      <c r="L21" s="436"/>
      <c r="M21" s="437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 ht="15" customHeight="1" x14ac:dyDescent="0.25">
      <c r="A22" s="583"/>
      <c r="B22" s="577"/>
      <c r="C22" s="577"/>
      <c r="D22" s="579"/>
      <c r="E22" s="438"/>
      <c r="F22" s="438">
        <f>$D21*F21</f>
        <v>0</v>
      </c>
      <c r="G22" s="438">
        <f>$D21*G21</f>
        <v>0</v>
      </c>
      <c r="H22" s="438"/>
      <c r="I22" s="438"/>
      <c r="J22" s="438"/>
      <c r="K22" s="438"/>
      <c r="L22" s="438"/>
      <c r="M22" s="437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ht="15" customHeight="1" x14ac:dyDescent="0.25">
      <c r="A23" s="582">
        <v>8</v>
      </c>
      <c r="B23" s="580" t="str">
        <f>VLOOKUP(A23,Resumo!$A$10:$G$50,2,FALSE)</f>
        <v>INSTALAÇÕES HIDROSSANITÁRIAS 4° PAVIMENTO</v>
      </c>
      <c r="C23" s="576" t="e">
        <f>Resumo!D17</f>
        <v>#DIV/0!</v>
      </c>
      <c r="D23" s="578">
        <f>Resumo!G17</f>
        <v>0</v>
      </c>
      <c r="E23" s="436"/>
      <c r="F23" s="436">
        <v>0.7</v>
      </c>
      <c r="G23" s="436">
        <v>0.3</v>
      </c>
      <c r="H23" s="436"/>
      <c r="I23" s="436"/>
      <c r="J23" s="436"/>
      <c r="K23" s="436"/>
      <c r="L23" s="436"/>
      <c r="M23" s="437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ht="15" customHeight="1" x14ac:dyDescent="0.25">
      <c r="A24" s="583"/>
      <c r="B24" s="577"/>
      <c r="C24" s="577"/>
      <c r="D24" s="579"/>
      <c r="E24" s="438"/>
      <c r="F24" s="438">
        <f>$D23*F23</f>
        <v>0</v>
      </c>
      <c r="G24" s="438">
        <f>$D23*G23</f>
        <v>0</v>
      </c>
      <c r="H24" s="438"/>
      <c r="I24" s="438"/>
      <c r="J24" s="438"/>
      <c r="K24" s="438"/>
      <c r="L24" s="438"/>
      <c r="M24" s="437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t="15" customHeight="1" x14ac:dyDescent="0.25">
      <c r="A25" s="582">
        <v>9</v>
      </c>
      <c r="B25" s="580" t="str">
        <f>VLOOKUP(A25,Resumo!$A$10:$G$106,2,FALSE)</f>
        <v>INSTALAÇÕES COMBATE A INCENDIO 4° PAVIMENTO</v>
      </c>
      <c r="C25" s="576" t="e">
        <f>Resumo!D18</f>
        <v>#DIV/0!</v>
      </c>
      <c r="D25" s="578">
        <f>Resumo!G18</f>
        <v>0</v>
      </c>
      <c r="E25" s="436"/>
      <c r="F25" s="436">
        <v>0.2</v>
      </c>
      <c r="G25" s="436"/>
      <c r="H25" s="436"/>
      <c r="I25" s="436"/>
      <c r="J25" s="436"/>
      <c r="K25" s="436">
        <v>0.8</v>
      </c>
      <c r="L25" s="436"/>
      <c r="M25" s="437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</row>
    <row r="26" spans="1:28" ht="15" customHeight="1" x14ac:dyDescent="0.25">
      <c r="A26" s="583"/>
      <c r="B26" s="577"/>
      <c r="C26" s="577"/>
      <c r="D26" s="579"/>
      <c r="E26" s="438"/>
      <c r="F26" s="438">
        <f>$D25*F25</f>
        <v>0</v>
      </c>
      <c r="G26" s="438"/>
      <c r="H26" s="438"/>
      <c r="I26" s="438"/>
      <c r="J26" s="438"/>
      <c r="K26" s="438">
        <f>$D25*K25</f>
        <v>0</v>
      </c>
      <c r="L26" s="438"/>
      <c r="M26" s="437"/>
      <c r="N26" s="1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</row>
    <row r="27" spans="1:28" ht="15" customHeight="1" x14ac:dyDescent="0.25">
      <c r="A27" s="582">
        <v>10</v>
      </c>
      <c r="B27" s="580" t="str">
        <f>VLOOKUP(A27,Resumo!$A$10:$G$50,2,FALSE)</f>
        <v>INSTALAÇÕES ELETRICAS 4° PAVIMENTO</v>
      </c>
      <c r="C27" s="576" t="e">
        <f>Resumo!D19</f>
        <v>#DIV/0!</v>
      </c>
      <c r="D27" s="578">
        <f>Resumo!G19</f>
        <v>0</v>
      </c>
      <c r="E27" s="436"/>
      <c r="F27" s="436">
        <v>0.1</v>
      </c>
      <c r="G27" s="436">
        <v>0.2</v>
      </c>
      <c r="H27" s="436">
        <v>0.4</v>
      </c>
      <c r="I27" s="436"/>
      <c r="J27" s="436">
        <v>0.3</v>
      </c>
      <c r="K27" s="436"/>
      <c r="L27" s="436"/>
      <c r="M27" s="437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ht="15" customHeight="1" x14ac:dyDescent="0.25">
      <c r="A28" s="583"/>
      <c r="B28" s="577"/>
      <c r="C28" s="577"/>
      <c r="D28" s="579"/>
      <c r="E28" s="438"/>
      <c r="F28" s="438">
        <f>$D27*F27</f>
        <v>0</v>
      </c>
      <c r="G28" s="438">
        <f>$D27*G27</f>
        <v>0</v>
      </c>
      <c r="H28" s="438">
        <f>$D27*H27</f>
        <v>0</v>
      </c>
      <c r="I28" s="438"/>
      <c r="J28" s="438">
        <f>$D27*J27</f>
        <v>0</v>
      </c>
      <c r="K28" s="438"/>
      <c r="L28" s="438"/>
      <c r="M28" s="437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ht="15" customHeight="1" x14ac:dyDescent="0.25">
      <c r="A29" s="582">
        <v>11</v>
      </c>
      <c r="B29" s="580" t="str">
        <f>VLOOKUP(A29,Resumo!$A$10:$G$50,2,FALSE)</f>
        <v>REVESTIMENTOS 4º PAVIMENTO</v>
      </c>
      <c r="C29" s="576" t="e">
        <f>Resumo!D20</f>
        <v>#DIV/0!</v>
      </c>
      <c r="D29" s="578">
        <f>Resumo!G20</f>
        <v>0</v>
      </c>
      <c r="E29" s="436"/>
      <c r="F29" s="436">
        <v>0.4</v>
      </c>
      <c r="G29" s="436">
        <v>0.6</v>
      </c>
      <c r="H29" s="436"/>
      <c r="I29" s="436"/>
      <c r="J29" s="436"/>
      <c r="K29" s="436"/>
      <c r="L29" s="436"/>
      <c r="M29" s="437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ht="15" customHeight="1" x14ac:dyDescent="0.25">
      <c r="A30" s="583"/>
      <c r="B30" s="577"/>
      <c r="C30" s="577"/>
      <c r="D30" s="579"/>
      <c r="E30" s="438"/>
      <c r="F30" s="438">
        <f>$D29*F29</f>
        <v>0</v>
      </c>
      <c r="G30" s="438">
        <f>$D29*G29</f>
        <v>0</v>
      </c>
      <c r="H30" s="438"/>
      <c r="I30" s="438"/>
      <c r="J30" s="438"/>
      <c r="K30" s="438"/>
      <c r="L30" s="438"/>
      <c r="M30" s="437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ht="15" customHeight="1" x14ac:dyDescent="0.25">
      <c r="A31" s="582">
        <v>12</v>
      </c>
      <c r="B31" s="580" t="str">
        <f>VLOOKUP(A31,Resumo!$A$10:$G$50,2,FALSE)</f>
        <v>ESQUADRIAS 4º PAVIMENTO</v>
      </c>
      <c r="C31" s="576" t="e">
        <f>Resumo!D21</f>
        <v>#DIV/0!</v>
      </c>
      <c r="D31" s="578">
        <f>Resumo!G21</f>
        <v>0</v>
      </c>
      <c r="E31" s="436"/>
      <c r="F31" s="436">
        <v>0.6</v>
      </c>
      <c r="G31" s="436">
        <v>0.4</v>
      </c>
      <c r="H31" s="436"/>
      <c r="I31" s="436"/>
      <c r="J31" s="436"/>
      <c r="K31" s="436"/>
      <c r="L31" s="436"/>
      <c r="M31" s="437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 ht="15" customHeight="1" x14ac:dyDescent="0.25">
      <c r="A32" s="583"/>
      <c r="B32" s="577"/>
      <c r="C32" s="577"/>
      <c r="D32" s="579"/>
      <c r="E32" s="438"/>
      <c r="F32" s="438">
        <f>$D31*F31</f>
        <v>0</v>
      </c>
      <c r="G32" s="438">
        <f>$D31*G31</f>
        <v>0</v>
      </c>
      <c r="H32" s="438"/>
      <c r="I32" s="438"/>
      <c r="J32" s="438"/>
      <c r="K32" s="438"/>
      <c r="L32" s="438"/>
      <c r="M32" s="437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ht="15" customHeight="1" x14ac:dyDescent="0.25">
      <c r="A33" s="582">
        <v>13</v>
      </c>
      <c r="B33" s="580" t="str">
        <f>VLOOKUP(A33,Resumo!$A$10:$G$50,2,FALSE)</f>
        <v>FORRO 4º PAVIMENTO</v>
      </c>
      <c r="C33" s="576" t="e">
        <f>Resumo!D22</f>
        <v>#DIV/0!</v>
      </c>
      <c r="D33" s="578">
        <f>Resumo!G22</f>
        <v>0</v>
      </c>
      <c r="E33" s="436"/>
      <c r="F33" s="436">
        <v>0.2</v>
      </c>
      <c r="G33" s="436">
        <v>0.8</v>
      </c>
      <c r="H33" s="436"/>
      <c r="I33" s="436"/>
      <c r="J33" s="436"/>
      <c r="K33" s="436"/>
      <c r="L33" s="436"/>
      <c r="M33" s="437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t="15" customHeight="1" x14ac:dyDescent="0.25">
      <c r="A34" s="583"/>
      <c r="B34" s="577"/>
      <c r="C34" s="577"/>
      <c r="D34" s="579"/>
      <c r="E34" s="438"/>
      <c r="F34" s="438">
        <f>$D33*F33</f>
        <v>0</v>
      </c>
      <c r="G34" s="438">
        <f>$D33*G33</f>
        <v>0</v>
      </c>
      <c r="H34" s="438"/>
      <c r="I34" s="438"/>
      <c r="J34" s="438"/>
      <c r="K34" s="438"/>
      <c r="L34" s="438"/>
      <c r="M34" s="437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ht="15" customHeight="1" x14ac:dyDescent="0.25">
      <c r="A35" s="582">
        <v>14</v>
      </c>
      <c r="B35" s="580" t="str">
        <f>VLOOKUP(A35,Resumo!$A$10:$G$50,2,FALSE)</f>
        <v>ADEQUAÇÕES DE ACESSIBILIDADE E ESCADA 4º PAVIMENTO</v>
      </c>
      <c r="C35" s="576" t="e">
        <f>Resumo!D23</f>
        <v>#DIV/0!</v>
      </c>
      <c r="D35" s="578">
        <f>Resumo!G23</f>
        <v>0</v>
      </c>
      <c r="E35" s="436"/>
      <c r="F35" s="436">
        <v>0.25</v>
      </c>
      <c r="G35" s="436">
        <v>0.25</v>
      </c>
      <c r="H35" s="436">
        <v>0.25</v>
      </c>
      <c r="I35" s="436">
        <v>0.25</v>
      </c>
      <c r="J35" s="436"/>
      <c r="K35" s="436"/>
      <c r="L35" s="436"/>
      <c r="M35" s="4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ht="15" customHeight="1" x14ac:dyDescent="0.25">
      <c r="A36" s="583"/>
      <c r="B36" s="577"/>
      <c r="C36" s="577"/>
      <c r="D36" s="579"/>
      <c r="E36" s="438"/>
      <c r="F36" s="438">
        <f>$D35*F35</f>
        <v>0</v>
      </c>
      <c r="G36" s="438">
        <f>$D35*G35</f>
        <v>0</v>
      </c>
      <c r="H36" s="438">
        <f>$D35*H35</f>
        <v>0</v>
      </c>
      <c r="I36" s="438">
        <f>$D35*I35</f>
        <v>0</v>
      </c>
      <c r="J36" s="438"/>
      <c r="K36" s="438"/>
      <c r="L36" s="438"/>
      <c r="M36" s="437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ht="15" customHeight="1" x14ac:dyDescent="0.25">
      <c r="A37" s="582">
        <v>15</v>
      </c>
      <c r="B37" s="580" t="str">
        <f>VLOOKUP(A37,Resumo!$A$10:$G$50,2,FALSE)</f>
        <v>IMPERMEABILIZAÇÃO 4 º PAVIMENTO</v>
      </c>
      <c r="C37" s="576" t="e">
        <f>Resumo!D24</f>
        <v>#DIV/0!</v>
      </c>
      <c r="D37" s="578">
        <f>Resumo!G24</f>
        <v>0</v>
      </c>
      <c r="E37" s="436"/>
      <c r="F37" s="436">
        <v>1</v>
      </c>
      <c r="G37" s="436"/>
      <c r="H37" s="436"/>
      <c r="I37" s="436"/>
      <c r="J37" s="436"/>
      <c r="K37" s="436"/>
      <c r="L37" s="436"/>
      <c r="M37" s="437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ht="15" customHeight="1" x14ac:dyDescent="0.25">
      <c r="A38" s="583"/>
      <c r="B38" s="577"/>
      <c r="C38" s="577"/>
      <c r="D38" s="579"/>
      <c r="E38" s="438"/>
      <c r="F38" s="438">
        <f>$D37*F37</f>
        <v>0</v>
      </c>
      <c r="G38" s="438"/>
      <c r="H38" s="438"/>
      <c r="I38" s="438"/>
      <c r="J38" s="438"/>
      <c r="K38" s="438"/>
      <c r="L38" s="438"/>
      <c r="M38" s="437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ht="15" customHeight="1" x14ac:dyDescent="0.25">
      <c r="A39" s="582">
        <v>16</v>
      </c>
      <c r="B39" s="580" t="str">
        <f>VLOOKUP(A39,Resumo!$A$10:$G$50,2,FALSE)</f>
        <v>PINTURAS 4º PAVIMENTO</v>
      </c>
      <c r="C39" s="576" t="e">
        <f>Resumo!D25</f>
        <v>#DIV/0!</v>
      </c>
      <c r="D39" s="578">
        <f>Resumo!G25</f>
        <v>0</v>
      </c>
      <c r="E39" s="436"/>
      <c r="F39" s="436"/>
      <c r="G39" s="436"/>
      <c r="H39" s="436"/>
      <c r="I39" s="436"/>
      <c r="J39" s="436"/>
      <c r="K39" s="436">
        <v>0.5</v>
      </c>
      <c r="L39" s="436">
        <v>0.5</v>
      </c>
      <c r="M39" s="437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 ht="15" customHeight="1" x14ac:dyDescent="0.25">
      <c r="A40" s="583"/>
      <c r="B40" s="577"/>
      <c r="C40" s="577"/>
      <c r="D40" s="579"/>
      <c r="E40" s="438"/>
      <c r="F40" s="438"/>
      <c r="G40" s="438"/>
      <c r="H40" s="438"/>
      <c r="I40" s="438"/>
      <c r="J40" s="438"/>
      <c r="K40" s="438">
        <f>$D39*K39</f>
        <v>0</v>
      </c>
      <c r="L40" s="438">
        <f>$D39*L39</f>
        <v>0</v>
      </c>
      <c r="M40" s="437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 ht="15" customHeight="1" x14ac:dyDescent="0.25">
      <c r="A41" s="582">
        <v>17</v>
      </c>
      <c r="B41" s="580" t="str">
        <f>VLOOKUP(A41,Resumo!$A$10:$G$50,2,FALSE)</f>
        <v>ACESSÓRIOS 4º PAVIMENTO</v>
      </c>
      <c r="C41" s="576" t="e">
        <f>Resumo!D26</f>
        <v>#DIV/0!</v>
      </c>
      <c r="D41" s="578">
        <f>Resumo!G26</f>
        <v>0</v>
      </c>
      <c r="E41" s="436"/>
      <c r="F41" s="436"/>
      <c r="G41" s="436"/>
      <c r="H41" s="436"/>
      <c r="I41" s="436"/>
      <c r="J41" s="436">
        <v>0.3</v>
      </c>
      <c r="K41" s="436">
        <v>0.7</v>
      </c>
      <c r="L41" s="436"/>
      <c r="M41" s="437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t="15" customHeight="1" x14ac:dyDescent="0.25">
      <c r="A42" s="583"/>
      <c r="B42" s="577"/>
      <c r="C42" s="577"/>
      <c r="D42" s="579"/>
      <c r="E42" s="438"/>
      <c r="F42" s="438"/>
      <c r="G42" s="438"/>
      <c r="H42" s="438"/>
      <c r="I42" s="438"/>
      <c r="J42" s="438">
        <f>$D41*J41</f>
        <v>0</v>
      </c>
      <c r="K42" s="438">
        <f>$D41*K41</f>
        <v>0</v>
      </c>
      <c r="L42" s="438"/>
      <c r="M42" s="437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ht="15" customHeight="1" x14ac:dyDescent="0.25">
      <c r="A43" s="582">
        <v>18</v>
      </c>
      <c r="B43" s="580" t="str">
        <f>VLOOKUP(A43,Resumo!$A$10:$G$50,2,FALSE)</f>
        <v>INSTALAÇÕES PARA CLIMATIZAÇÃO 4° PAVIMENTO</v>
      </c>
      <c r="C43" s="576" t="e">
        <f>Resumo!D27</f>
        <v>#DIV/0!</v>
      </c>
      <c r="D43" s="578">
        <f>Resumo!G27</f>
        <v>0</v>
      </c>
      <c r="E43" s="436"/>
      <c r="F43" s="436">
        <v>0.5</v>
      </c>
      <c r="G43" s="436">
        <v>0.5</v>
      </c>
      <c r="H43" s="436"/>
      <c r="I43" s="436"/>
      <c r="J43" s="436"/>
      <c r="K43" s="436"/>
      <c r="L43" s="436"/>
      <c r="M43" s="437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ht="15" customHeight="1" x14ac:dyDescent="0.25">
      <c r="A44" s="583"/>
      <c r="B44" s="577"/>
      <c r="C44" s="577"/>
      <c r="D44" s="579"/>
      <c r="E44" s="438"/>
      <c r="F44" s="438">
        <f>$D43*F43</f>
        <v>0</v>
      </c>
      <c r="G44" s="438">
        <f>$D43*G43</f>
        <v>0</v>
      </c>
      <c r="H44" s="438"/>
      <c r="I44" s="438"/>
      <c r="J44" s="438"/>
      <c r="K44" s="438"/>
      <c r="L44" s="438"/>
      <c r="M44" s="437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ht="15" customHeight="1" x14ac:dyDescent="0.25">
      <c r="A45" s="582">
        <v>19</v>
      </c>
      <c r="B45" s="580" t="str">
        <f>VLOOKUP(A45,Resumo!$A$10:$G$50,2,FALSE)</f>
        <v>INSTALAÇÕES CABEAMENTO ESTRUTURADO 4º PAVIMENTO</v>
      </c>
      <c r="C45" s="576" t="e">
        <f>Resumo!D28</f>
        <v>#DIV/0!</v>
      </c>
      <c r="D45" s="578">
        <f>Resumo!G28</f>
        <v>0</v>
      </c>
      <c r="E45" s="436"/>
      <c r="F45" s="436">
        <v>0.5</v>
      </c>
      <c r="G45" s="436">
        <v>0.5</v>
      </c>
      <c r="H45" s="436"/>
      <c r="I45" s="436"/>
      <c r="J45" s="436"/>
      <c r="K45" s="436"/>
      <c r="L45" s="436"/>
      <c r="M45" s="437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5" customHeight="1" x14ac:dyDescent="0.25">
      <c r="A46" s="583"/>
      <c r="B46" s="577"/>
      <c r="C46" s="577"/>
      <c r="D46" s="579"/>
      <c r="E46" s="438"/>
      <c r="F46" s="438">
        <f>$D45*F45</f>
        <v>0</v>
      </c>
      <c r="G46" s="438">
        <f>$D45*G45</f>
        <v>0</v>
      </c>
      <c r="H46" s="438"/>
      <c r="I46" s="438"/>
      <c r="J46" s="438"/>
      <c r="K46" s="438"/>
      <c r="L46" s="438"/>
      <c r="M46" s="437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5" customHeight="1" x14ac:dyDescent="0.25">
      <c r="A47" s="582">
        <v>20</v>
      </c>
      <c r="B47" s="580" t="str">
        <f>VLOOKUP(A47,Resumo!$A$10:$G$50,2,FALSE)</f>
        <v>SERVIÇOS FINAIS 4° PAVIMENTO</v>
      </c>
      <c r="C47" s="576" t="e">
        <f>Resumo!D29</f>
        <v>#DIV/0!</v>
      </c>
      <c r="D47" s="578">
        <f>Resumo!G29</f>
        <v>0</v>
      </c>
      <c r="E47" s="436"/>
      <c r="F47" s="436"/>
      <c r="G47" s="436"/>
      <c r="H47" s="436"/>
      <c r="I47" s="436"/>
      <c r="J47" s="436"/>
      <c r="K47" s="436"/>
      <c r="L47" s="436">
        <v>1</v>
      </c>
      <c r="M47" s="437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ht="15" customHeight="1" x14ac:dyDescent="0.25">
      <c r="A48" s="583"/>
      <c r="B48" s="577"/>
      <c r="C48" s="577"/>
      <c r="D48" s="579"/>
      <c r="E48" s="438"/>
      <c r="F48" s="438"/>
      <c r="G48" s="438"/>
      <c r="H48" s="438"/>
      <c r="I48" s="438"/>
      <c r="J48" s="438"/>
      <c r="K48" s="438"/>
      <c r="L48" s="438">
        <f>$D47*L47</f>
        <v>0</v>
      </c>
      <c r="M48" s="437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ht="15" customHeight="1" x14ac:dyDescent="0.25">
      <c r="A49" s="582">
        <v>21</v>
      </c>
      <c r="B49" s="580" t="str">
        <f>VLOOKUP(A49,Resumo!$A$10:$G$50,2,FALSE)</f>
        <v>EQUIPAMENTOS 4° PAVIMENTO</v>
      </c>
      <c r="C49" s="576" t="e">
        <f>Resumo!D30</f>
        <v>#DIV/0!</v>
      </c>
      <c r="D49" s="578">
        <f>Resumo!G30</f>
        <v>0</v>
      </c>
      <c r="E49" s="436"/>
      <c r="F49" s="436"/>
      <c r="G49" s="436"/>
      <c r="H49" s="436"/>
      <c r="I49" s="436"/>
      <c r="J49" s="436"/>
      <c r="K49" s="436"/>
      <c r="L49" s="436">
        <v>1</v>
      </c>
      <c r="M49" s="437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ht="15" customHeight="1" x14ac:dyDescent="0.25">
      <c r="A50" s="583"/>
      <c r="B50" s="577"/>
      <c r="C50" s="577"/>
      <c r="D50" s="579"/>
      <c r="E50" s="438"/>
      <c r="F50" s="438"/>
      <c r="G50" s="438"/>
      <c r="H50" s="438"/>
      <c r="I50" s="438"/>
      <c r="J50" s="438"/>
      <c r="K50" s="438"/>
      <c r="L50" s="438">
        <f>$D49*L49</f>
        <v>0</v>
      </c>
      <c r="M50" s="437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 ht="15" customHeight="1" x14ac:dyDescent="0.25">
      <c r="A51" s="582">
        <v>22</v>
      </c>
      <c r="B51" s="580" t="str">
        <f>VLOOKUP(A51,Resumo!$A$10:$G$50,2,FALSE)</f>
        <v>SERVIÇOS PRELIMINARES 7º PAVIMENTO</v>
      </c>
      <c r="C51" s="576" t="e">
        <f>Resumo!D31</f>
        <v>#DIV/0!</v>
      </c>
      <c r="D51" s="578">
        <f>Resumo!G31</f>
        <v>0</v>
      </c>
      <c r="E51" s="436"/>
      <c r="F51" s="436"/>
      <c r="G51" s="436">
        <v>0.5</v>
      </c>
      <c r="H51" s="436">
        <v>0.5</v>
      </c>
      <c r="I51" s="436"/>
      <c r="J51" s="436"/>
      <c r="K51" s="436"/>
      <c r="L51" s="436"/>
      <c r="M51" s="437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ht="15" customHeight="1" x14ac:dyDescent="0.25">
      <c r="A52" s="583"/>
      <c r="B52" s="577"/>
      <c r="C52" s="577"/>
      <c r="D52" s="579"/>
      <c r="E52" s="438"/>
      <c r="F52" s="438"/>
      <c r="G52" s="438">
        <f>$D51*G51</f>
        <v>0</v>
      </c>
      <c r="H52" s="438">
        <f>$D51*H51</f>
        <v>0</v>
      </c>
      <c r="I52" s="438"/>
      <c r="J52" s="438"/>
      <c r="K52" s="438"/>
      <c r="L52" s="438"/>
      <c r="M52" s="437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ht="15" customHeight="1" x14ac:dyDescent="0.25">
      <c r="A53" s="582">
        <v>23</v>
      </c>
      <c r="B53" s="580" t="str">
        <f>VLOOKUP(A53,Resumo!$A$10:$G$50,2,FALSE)</f>
        <v>PAREDES E DIVISÓRIAS 7° PAVIMENTO</v>
      </c>
      <c r="C53" s="576" t="e">
        <f>Resumo!D32</f>
        <v>#DIV/0!</v>
      </c>
      <c r="D53" s="578">
        <f>Resumo!G32</f>
        <v>0</v>
      </c>
      <c r="E53" s="436"/>
      <c r="F53" s="436"/>
      <c r="G53" s="436">
        <v>0.5</v>
      </c>
      <c r="H53" s="436">
        <v>0.5</v>
      </c>
      <c r="I53" s="436"/>
      <c r="J53" s="436"/>
      <c r="K53" s="436"/>
      <c r="L53" s="436"/>
      <c r="M53" s="437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spans="1:28" ht="15" customHeight="1" x14ac:dyDescent="0.25">
      <c r="A54" s="583"/>
      <c r="B54" s="577"/>
      <c r="C54" s="577"/>
      <c r="D54" s="579"/>
      <c r="E54" s="438"/>
      <c r="F54" s="438"/>
      <c r="G54" s="438">
        <f>$D53*G53</f>
        <v>0</v>
      </c>
      <c r="H54" s="438">
        <f>$D53*H53</f>
        <v>0</v>
      </c>
      <c r="I54" s="438"/>
      <c r="J54" s="438"/>
      <c r="K54" s="438"/>
      <c r="L54" s="438"/>
      <c r="M54" s="437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ht="15" customHeight="1" x14ac:dyDescent="0.25">
      <c r="A55" s="582">
        <v>24</v>
      </c>
      <c r="B55" s="580" t="str">
        <f>VLOOKUP(A55,Resumo!$A$10:$G$50,2,FALSE)</f>
        <v>INSTALAÇÕES HIDROSSANITÁRIAS 7° PAVIMENTO</v>
      </c>
      <c r="C55" s="576" t="e">
        <f>Resumo!D33</f>
        <v>#DIV/0!</v>
      </c>
      <c r="D55" s="574">
        <f>Resumo!G33</f>
        <v>0</v>
      </c>
      <c r="E55" s="436"/>
      <c r="F55" s="436"/>
      <c r="G55" s="436">
        <v>0.5</v>
      </c>
      <c r="H55" s="436">
        <v>0.5</v>
      </c>
      <c r="I55" s="436"/>
      <c r="J55" s="436"/>
      <c r="K55" s="436"/>
      <c r="L55" s="436"/>
      <c r="M55" s="437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 ht="15" customHeight="1" x14ac:dyDescent="0.25">
      <c r="A56" s="583"/>
      <c r="B56" s="577"/>
      <c r="C56" s="577"/>
      <c r="D56" s="575"/>
      <c r="E56" s="438"/>
      <c r="F56" s="438"/>
      <c r="G56" s="438">
        <f>$D55*G55</f>
        <v>0</v>
      </c>
      <c r="H56" s="438">
        <f>$D55*H55</f>
        <v>0</v>
      </c>
      <c r="I56" s="438"/>
      <c r="J56" s="438"/>
      <c r="K56" s="438"/>
      <c r="L56" s="438"/>
      <c r="M56" s="437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 ht="15" customHeight="1" x14ac:dyDescent="0.25">
      <c r="A57" s="582">
        <v>25</v>
      </c>
      <c r="B57" s="580" t="str">
        <f>VLOOKUP(A57,Resumo!$A$10:$G$50,2,FALSE)</f>
        <v>INSTALAÇÕES COMBATE A INCENDIO 7° PAVIMENTO</v>
      </c>
      <c r="C57" s="576" t="e">
        <f>Resumo!D34</f>
        <v>#DIV/0!</v>
      </c>
      <c r="D57" s="574">
        <f>Resumo!G34</f>
        <v>0</v>
      </c>
      <c r="E57" s="436"/>
      <c r="F57" s="436"/>
      <c r="G57" s="436">
        <v>0.5</v>
      </c>
      <c r="H57" s="436"/>
      <c r="I57" s="436"/>
      <c r="J57" s="436"/>
      <c r="K57" s="436">
        <v>0.5</v>
      </c>
      <c r="L57" s="436"/>
      <c r="M57" s="437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 ht="15" customHeight="1" x14ac:dyDescent="0.25">
      <c r="A58" s="583"/>
      <c r="B58" s="577"/>
      <c r="C58" s="577"/>
      <c r="D58" s="575"/>
      <c r="E58" s="438"/>
      <c r="F58" s="438"/>
      <c r="G58" s="438">
        <f>$D57*G57</f>
        <v>0</v>
      </c>
      <c r="H58" s="438"/>
      <c r="I58" s="438"/>
      <c r="J58" s="438"/>
      <c r="K58" s="438">
        <f>$D57*K57</f>
        <v>0</v>
      </c>
      <c r="L58" s="438"/>
      <c r="M58" s="437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ht="15" customHeight="1" x14ac:dyDescent="0.25">
      <c r="A59" s="582">
        <v>26</v>
      </c>
      <c r="B59" s="580" t="str">
        <f>VLOOKUP(A59,Resumo!$A$10:$G$50,2,FALSE)</f>
        <v>INSTALAÇÕES ELETRICAS 7° PAVIMENTO</v>
      </c>
      <c r="C59" s="576" t="e">
        <f>Resumo!D35</f>
        <v>#DIV/0!</v>
      </c>
      <c r="D59" s="574">
        <f>Resumo!G35</f>
        <v>0</v>
      </c>
      <c r="E59" s="436"/>
      <c r="F59" s="436"/>
      <c r="G59" s="436">
        <v>0.5</v>
      </c>
      <c r="H59" s="436">
        <v>0.5</v>
      </c>
      <c r="I59" s="436"/>
      <c r="J59" s="436"/>
      <c r="K59" s="436"/>
      <c r="L59" s="436"/>
      <c r="M59" s="437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 ht="15" customHeight="1" x14ac:dyDescent="0.25">
      <c r="A60" s="583"/>
      <c r="B60" s="577"/>
      <c r="C60" s="577"/>
      <c r="D60" s="575"/>
      <c r="E60" s="438"/>
      <c r="F60" s="438"/>
      <c r="G60" s="438">
        <f>$D59*G59</f>
        <v>0</v>
      </c>
      <c r="H60" s="438">
        <f>$D59*H59</f>
        <v>0</v>
      </c>
      <c r="I60" s="438"/>
      <c r="J60" s="438"/>
      <c r="K60" s="438"/>
      <c r="L60" s="438"/>
      <c r="M60" s="437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 spans="1:28" ht="15" customHeight="1" x14ac:dyDescent="0.25">
      <c r="A61" s="582">
        <v>27</v>
      </c>
      <c r="B61" s="580" t="str">
        <f>VLOOKUP(A61,Resumo!$A$10:$G$50,2,FALSE)</f>
        <v>REVESTIMENTOS 7º PAVIMENTO</v>
      </c>
      <c r="C61" s="576" t="e">
        <f>Resumo!D36</f>
        <v>#DIV/0!</v>
      </c>
      <c r="D61" s="574">
        <f>Resumo!G36</f>
        <v>0</v>
      </c>
      <c r="E61" s="436"/>
      <c r="F61" s="436"/>
      <c r="G61" s="436">
        <v>0.5</v>
      </c>
      <c r="H61" s="436">
        <v>0.5</v>
      </c>
      <c r="I61" s="436"/>
      <c r="J61" s="436"/>
      <c r="K61" s="436"/>
      <c r="L61" s="436"/>
      <c r="M61" s="437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spans="1:28" ht="15" customHeight="1" x14ac:dyDescent="0.25">
      <c r="A62" s="583"/>
      <c r="B62" s="577"/>
      <c r="C62" s="577"/>
      <c r="D62" s="575"/>
      <c r="E62" s="438"/>
      <c r="F62" s="438"/>
      <c r="G62" s="438">
        <f>$D61*G61</f>
        <v>0</v>
      </c>
      <c r="H62" s="438">
        <f>$D61*H61</f>
        <v>0</v>
      </c>
      <c r="I62" s="438"/>
      <c r="J62" s="438"/>
      <c r="K62" s="438"/>
      <c r="L62" s="438"/>
      <c r="M62" s="437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spans="1:28" ht="15" customHeight="1" x14ac:dyDescent="0.25">
      <c r="A63" s="582">
        <v>28</v>
      </c>
      <c r="B63" s="580" t="str">
        <f>VLOOKUP(A63,Resumo!$A$10:$G$50,2,FALSE)</f>
        <v>ESQUADRIAS 7º PAVIMENTO</v>
      </c>
      <c r="C63" s="576" t="e">
        <f>Resumo!D37</f>
        <v>#DIV/0!</v>
      </c>
      <c r="D63" s="574">
        <f>Resumo!G37</f>
        <v>0</v>
      </c>
      <c r="E63" s="436"/>
      <c r="F63" s="436"/>
      <c r="G63" s="436">
        <v>0.5</v>
      </c>
      <c r="H63" s="436">
        <v>0.5</v>
      </c>
      <c r="I63" s="436"/>
      <c r="J63" s="436"/>
      <c r="K63" s="436"/>
      <c r="L63" s="436"/>
      <c r="M63" s="437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 ht="15" customHeight="1" x14ac:dyDescent="0.25">
      <c r="A64" s="583"/>
      <c r="B64" s="577"/>
      <c r="C64" s="577"/>
      <c r="D64" s="575"/>
      <c r="E64" s="438"/>
      <c r="F64" s="438"/>
      <c r="G64" s="438">
        <f>$D63*G63</f>
        <v>0</v>
      </c>
      <c r="H64" s="438">
        <f>$D63*H63</f>
        <v>0</v>
      </c>
      <c r="I64" s="438"/>
      <c r="J64" s="438"/>
      <c r="K64" s="438"/>
      <c r="L64" s="438"/>
      <c r="M64" s="437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 ht="15" customHeight="1" x14ac:dyDescent="0.25">
      <c r="A65" s="582">
        <v>29</v>
      </c>
      <c r="B65" s="580" t="str">
        <f>VLOOKUP(A65,Resumo!$A$10:$G$50,2,FALSE)</f>
        <v>FORRO 7º PAVIMENTO</v>
      </c>
      <c r="C65" s="576" t="e">
        <f>Resumo!D38</f>
        <v>#DIV/0!</v>
      </c>
      <c r="D65" s="574">
        <f>Resumo!G38</f>
        <v>0</v>
      </c>
      <c r="E65" s="436"/>
      <c r="F65" s="436"/>
      <c r="G65" s="436"/>
      <c r="H65" s="436">
        <v>0.5</v>
      </c>
      <c r="I65" s="436">
        <v>0.5</v>
      </c>
      <c r="J65" s="436"/>
      <c r="K65" s="436"/>
      <c r="L65" s="436"/>
      <c r="M65" s="437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spans="1:28" ht="15" customHeight="1" x14ac:dyDescent="0.25">
      <c r="A66" s="583"/>
      <c r="B66" s="577"/>
      <c r="C66" s="577"/>
      <c r="D66" s="575"/>
      <c r="E66" s="438"/>
      <c r="F66" s="438"/>
      <c r="G66" s="438"/>
      <c r="H66" s="438">
        <f>$D65*H65</f>
        <v>0</v>
      </c>
      <c r="I66" s="438">
        <f>$D65*I65</f>
        <v>0</v>
      </c>
      <c r="J66" s="438"/>
      <c r="K66" s="438"/>
      <c r="L66" s="438"/>
      <c r="M66" s="437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</row>
    <row r="67" spans="1:28" ht="15" customHeight="1" x14ac:dyDescent="0.25">
      <c r="A67" s="582">
        <v>30</v>
      </c>
      <c r="B67" s="580" t="str">
        <f>VLOOKUP(A67,Resumo!$A$10:$G$50,2,FALSE)</f>
        <v>ADEQUAÇÕES DE ACESSIBILIDADE E ESCADA 7º PAVIMENTO</v>
      </c>
      <c r="C67" s="576" t="e">
        <f>Resumo!D39</f>
        <v>#DIV/0!</v>
      </c>
      <c r="D67" s="574">
        <f>Resumo!G39</f>
        <v>0</v>
      </c>
      <c r="E67" s="436"/>
      <c r="F67" s="436"/>
      <c r="G67" s="436"/>
      <c r="H67" s="436">
        <v>0.5</v>
      </c>
      <c r="I67" s="436">
        <v>0.5</v>
      </c>
      <c r="J67" s="436"/>
      <c r="K67" s="436"/>
      <c r="L67" s="436"/>
      <c r="M67" s="437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ht="15" customHeight="1" x14ac:dyDescent="0.25">
      <c r="A68" s="583"/>
      <c r="B68" s="577"/>
      <c r="C68" s="577"/>
      <c r="D68" s="575"/>
      <c r="E68" s="438"/>
      <c r="F68" s="438"/>
      <c r="G68" s="438"/>
      <c r="H68" s="438">
        <f>$D67*H67</f>
        <v>0</v>
      </c>
      <c r="I68" s="438">
        <f>$D67*I67</f>
        <v>0</v>
      </c>
      <c r="J68" s="438"/>
      <c r="K68" s="438"/>
      <c r="L68" s="438"/>
      <c r="M68" s="437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t="15" customHeight="1" x14ac:dyDescent="0.25">
      <c r="A69" s="582">
        <v>31</v>
      </c>
      <c r="B69" s="580" t="str">
        <f>VLOOKUP(A69,Resumo!$A$10:$G$50,2,FALSE)</f>
        <v>IMPERMEABILIZAÇÃO 7º PAVIMENTO</v>
      </c>
      <c r="C69" s="576" t="e">
        <f>Resumo!D40</f>
        <v>#DIV/0!</v>
      </c>
      <c r="D69" s="574">
        <f>Resumo!G40</f>
        <v>0</v>
      </c>
      <c r="E69" s="436"/>
      <c r="F69" s="436"/>
      <c r="G69" s="436">
        <v>1</v>
      </c>
      <c r="H69" s="436"/>
      <c r="I69" s="436"/>
      <c r="J69" s="436"/>
      <c r="K69" s="436"/>
      <c r="L69" s="436"/>
      <c r="M69" s="437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ht="15" customHeight="1" x14ac:dyDescent="0.25">
      <c r="A70" s="583"/>
      <c r="B70" s="577"/>
      <c r="C70" s="577"/>
      <c r="D70" s="575"/>
      <c r="E70" s="438"/>
      <c r="F70" s="438"/>
      <c r="G70" s="438">
        <f>$D69*G69</f>
        <v>0</v>
      </c>
      <c r="H70" s="438"/>
      <c r="I70" s="438"/>
      <c r="J70" s="438"/>
      <c r="K70" s="438"/>
      <c r="L70" s="438"/>
      <c r="M70" s="437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ht="15" customHeight="1" x14ac:dyDescent="0.25">
      <c r="A71" s="582">
        <v>32</v>
      </c>
      <c r="B71" s="580" t="str">
        <f>VLOOKUP(A71,Resumo!$A$10:$G$50,2,FALSE)</f>
        <v>PINTURAS 7º PAVIMENTO</v>
      </c>
      <c r="C71" s="576" t="e">
        <f>Resumo!D41</f>
        <v>#DIV/0!</v>
      </c>
      <c r="D71" s="574">
        <f>Resumo!G41</f>
        <v>0</v>
      </c>
      <c r="E71" s="436"/>
      <c r="F71" s="436"/>
      <c r="G71" s="436"/>
      <c r="H71" s="436"/>
      <c r="I71" s="436"/>
      <c r="J71" s="436">
        <v>0.5</v>
      </c>
      <c r="K71" s="436">
        <v>0.5</v>
      </c>
      <c r="L71" s="436"/>
      <c r="M71" s="437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t="15" customHeight="1" x14ac:dyDescent="0.25">
      <c r="A72" s="583"/>
      <c r="B72" s="577"/>
      <c r="C72" s="577"/>
      <c r="D72" s="575"/>
      <c r="E72" s="438"/>
      <c r="F72" s="438"/>
      <c r="G72" s="438"/>
      <c r="H72" s="438"/>
      <c r="I72" s="438"/>
      <c r="J72" s="438">
        <f>$D71*J71</f>
        <v>0</v>
      </c>
      <c r="K72" s="438">
        <f>$D71*K71</f>
        <v>0</v>
      </c>
      <c r="L72" s="438"/>
      <c r="M72" s="437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ht="15" customHeight="1" x14ac:dyDescent="0.25">
      <c r="A73" s="582">
        <v>33</v>
      </c>
      <c r="B73" s="580" t="str">
        <f>VLOOKUP(A73,Resumo!$A$10:$G$50,2,FALSE)</f>
        <v>ACESSÓRIOS 7º PAVIMENTO</v>
      </c>
      <c r="C73" s="576" t="e">
        <f>Resumo!D42</f>
        <v>#DIV/0!</v>
      </c>
      <c r="D73" s="574">
        <f>Resumo!G42</f>
        <v>0</v>
      </c>
      <c r="E73" s="436"/>
      <c r="F73" s="436"/>
      <c r="G73" s="436"/>
      <c r="H73" s="436"/>
      <c r="I73" s="436"/>
      <c r="J73" s="436"/>
      <c r="K73" s="436"/>
      <c r="L73" s="436">
        <v>1</v>
      </c>
      <c r="M73" s="437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spans="1:28" ht="15" customHeight="1" x14ac:dyDescent="0.25">
      <c r="A74" s="583"/>
      <c r="B74" s="577"/>
      <c r="C74" s="577"/>
      <c r="D74" s="575"/>
      <c r="E74" s="438"/>
      <c r="F74" s="438"/>
      <c r="G74" s="438"/>
      <c r="H74" s="438"/>
      <c r="I74" s="438"/>
      <c r="J74" s="438"/>
      <c r="K74" s="438"/>
      <c r="L74" s="438">
        <f>$D73*L73</f>
        <v>0</v>
      </c>
      <c r="M74" s="437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ht="15" customHeight="1" x14ac:dyDescent="0.25">
      <c r="A75" s="582">
        <v>34</v>
      </c>
      <c r="B75" s="580" t="str">
        <f>VLOOKUP(A75,Resumo!$A$10:$G$50,2,FALSE)</f>
        <v>INSTALAÇÕES PARA CLIMATIZAÇÃO 7° PAVIMENTO</v>
      </c>
      <c r="C75" s="576" t="e">
        <f>Resumo!D43</f>
        <v>#DIV/0!</v>
      </c>
      <c r="D75" s="574">
        <f>Resumo!G43</f>
        <v>0</v>
      </c>
      <c r="E75" s="436"/>
      <c r="F75" s="436"/>
      <c r="G75" s="436">
        <v>0.5</v>
      </c>
      <c r="H75" s="436">
        <v>0.5</v>
      </c>
      <c r="I75" s="436"/>
      <c r="J75" s="436"/>
      <c r="K75" s="436"/>
      <c r="L75" s="436"/>
      <c r="M75" s="437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t="15" customHeight="1" x14ac:dyDescent="0.25">
      <c r="A76" s="583"/>
      <c r="B76" s="577"/>
      <c r="C76" s="577"/>
      <c r="D76" s="575"/>
      <c r="E76" s="438"/>
      <c r="F76" s="438"/>
      <c r="G76" s="438">
        <f>$D75*G75</f>
        <v>0</v>
      </c>
      <c r="H76" s="438">
        <f>$D75*H75</f>
        <v>0</v>
      </c>
      <c r="I76" s="438"/>
      <c r="J76" s="438"/>
      <c r="K76" s="438"/>
      <c r="L76" s="438"/>
      <c r="M76" s="437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 ht="15" customHeight="1" x14ac:dyDescent="0.25">
      <c r="A77" s="582">
        <v>35</v>
      </c>
      <c r="B77" s="580" t="str">
        <f>VLOOKUP(A77,Resumo!$A$10:$G$50,2,FALSE)</f>
        <v>INSTALAÇÕES CABEAMENTO ESTRUTURADO 7º PAVIMENTO</v>
      </c>
      <c r="C77" s="576" t="e">
        <f>Resumo!D44</f>
        <v>#DIV/0!</v>
      </c>
      <c r="D77" s="574">
        <f>Resumo!G44</f>
        <v>0</v>
      </c>
      <c r="E77" s="436"/>
      <c r="F77" s="436"/>
      <c r="G77" s="436"/>
      <c r="H77" s="436"/>
      <c r="I77" s="436">
        <v>1</v>
      </c>
      <c r="J77" s="436"/>
      <c r="K77" s="436"/>
      <c r="L77" s="436"/>
      <c r="M77" s="437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spans="1:28" ht="15" customHeight="1" x14ac:dyDescent="0.25">
      <c r="A78" s="583"/>
      <c r="B78" s="577"/>
      <c r="C78" s="577"/>
      <c r="D78" s="575"/>
      <c r="E78" s="438"/>
      <c r="F78" s="438"/>
      <c r="G78" s="438"/>
      <c r="H78" s="438"/>
      <c r="I78" s="438">
        <f>$D77*I77</f>
        <v>0</v>
      </c>
      <c r="J78" s="438"/>
      <c r="K78" s="438"/>
      <c r="L78" s="438"/>
      <c r="M78" s="437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 spans="1:28" ht="15" customHeight="1" x14ac:dyDescent="0.25">
      <c r="A79" s="582">
        <v>36</v>
      </c>
      <c r="B79" s="580" t="str">
        <f>VLOOKUP(A79,Resumo!$A$10:$G$50,2,FALSE)</f>
        <v>SERVIÇOS FINAIS 7° PAVIMENTO</v>
      </c>
      <c r="C79" s="576" t="e">
        <f>Resumo!D45</f>
        <v>#DIV/0!</v>
      </c>
      <c r="D79" s="574">
        <f>Resumo!G45</f>
        <v>0</v>
      </c>
      <c r="E79" s="436"/>
      <c r="F79" s="436"/>
      <c r="G79" s="436"/>
      <c r="H79" s="436"/>
      <c r="I79" s="436"/>
      <c r="J79" s="436"/>
      <c r="K79" s="436"/>
      <c r="L79" s="436">
        <v>1</v>
      </c>
      <c r="M79" s="437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 spans="1:28" ht="15" customHeight="1" x14ac:dyDescent="0.25">
      <c r="A80" s="583"/>
      <c r="B80" s="577"/>
      <c r="C80" s="577"/>
      <c r="D80" s="575"/>
      <c r="E80" s="438"/>
      <c r="F80" s="438"/>
      <c r="G80" s="438"/>
      <c r="H80" s="438"/>
      <c r="I80" s="438"/>
      <c r="J80" s="438"/>
      <c r="K80" s="438"/>
      <c r="L80" s="438">
        <f>$D79*L79</f>
        <v>0</v>
      </c>
      <c r="M80" s="437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</row>
    <row r="81" spans="1:28" ht="15" customHeight="1" x14ac:dyDescent="0.25">
      <c r="A81" s="582">
        <v>37</v>
      </c>
      <c r="B81" s="580" t="str">
        <f>VLOOKUP(A81,Resumo!$A$10:$G$50,2,FALSE)</f>
        <v>EQUIPAMENTOS 7° PAVIMENTO</v>
      </c>
      <c r="C81" s="576" t="e">
        <f>Resumo!D46</f>
        <v>#DIV/0!</v>
      </c>
      <c r="D81" s="574">
        <f>Resumo!G46</f>
        <v>0</v>
      </c>
      <c r="E81" s="436"/>
      <c r="F81" s="436"/>
      <c r="G81" s="436"/>
      <c r="H81" s="436"/>
      <c r="I81" s="436"/>
      <c r="J81" s="436"/>
      <c r="K81" s="436"/>
      <c r="L81" s="436">
        <v>1</v>
      </c>
      <c r="M81" s="437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spans="1:28" ht="15" customHeight="1" x14ac:dyDescent="0.25">
      <c r="A82" s="583"/>
      <c r="B82" s="577"/>
      <c r="C82" s="577"/>
      <c r="D82" s="575"/>
      <c r="E82" s="438"/>
      <c r="F82" s="438"/>
      <c r="G82" s="438"/>
      <c r="H82" s="438"/>
      <c r="I82" s="438"/>
      <c r="J82" s="438"/>
      <c r="K82" s="438"/>
      <c r="L82" s="438">
        <f>$D81*L81</f>
        <v>0</v>
      </c>
      <c r="M82" s="437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8" ht="22.5" customHeight="1" x14ac:dyDescent="0.25">
      <c r="A83" s="592" t="s">
        <v>613</v>
      </c>
      <c r="B83" s="593"/>
      <c r="C83" s="457" t="e">
        <f>SUM(C9:C82)</f>
        <v>#DIV/0!</v>
      </c>
      <c r="D83" s="458">
        <f>SUM(D9:D82)</f>
        <v>0</v>
      </c>
      <c r="E83" s="459">
        <f>E34+E32+E28+E20+E18+E16+E14+E12+E10</f>
        <v>0</v>
      </c>
      <c r="F83" s="459">
        <f>F14+F16+F46+F44+F42+F12+F38+F36+F34+F32+F30+F28+F26+F24+F22+F20+F18+F10</f>
        <v>0</v>
      </c>
      <c r="G83" s="459">
        <f>G76+G70+G64+G62+G60+G58+G56+G54+G52+G46+G44+G36+G34+G32+G30+G28+G24+G22+G14+G12+G10</f>
        <v>0</v>
      </c>
      <c r="H83" s="459">
        <f>H76+H68+H66+H64+H62+H60+H56+H54+H52+H36+H28+H14+H12+H10</f>
        <v>0</v>
      </c>
      <c r="I83" s="459">
        <f>I78+I68+I66+I36+I12+I10</f>
        <v>0</v>
      </c>
      <c r="J83" s="459">
        <f>J72+J42+J12+J10+J28</f>
        <v>0</v>
      </c>
      <c r="K83" s="459">
        <f>K72+K58+K42+K40+K26+K12+K10</f>
        <v>0</v>
      </c>
      <c r="L83" s="459">
        <f>L82+L80+L74+L50+L48+L40+L12+L10</f>
        <v>0</v>
      </c>
      <c r="M83" s="460"/>
      <c r="N83" s="497">
        <f>L84-D83</f>
        <v>0</v>
      </c>
      <c r="O83" s="460"/>
      <c r="P83" s="460"/>
      <c r="Q83" s="460"/>
      <c r="R83" s="460"/>
      <c r="S83" s="460"/>
      <c r="T83" s="460"/>
      <c r="U83" s="460"/>
      <c r="V83" s="460"/>
      <c r="W83" s="460"/>
      <c r="X83" s="460"/>
      <c r="Y83" s="460"/>
      <c r="Z83" s="460"/>
      <c r="AA83" s="460"/>
      <c r="AB83" s="460"/>
    </row>
    <row r="84" spans="1:28" ht="22.5" customHeight="1" x14ac:dyDescent="0.25">
      <c r="A84" s="588" t="s">
        <v>614</v>
      </c>
      <c r="B84" s="589"/>
      <c r="C84" s="461"/>
      <c r="D84" s="462"/>
      <c r="E84" s="463">
        <f>E83</f>
        <v>0</v>
      </c>
      <c r="F84" s="463">
        <f t="shared" ref="F84:L84" si="3">F83+E84</f>
        <v>0</v>
      </c>
      <c r="G84" s="463">
        <f>G83+F84</f>
        <v>0</v>
      </c>
      <c r="H84" s="463">
        <f t="shared" si="3"/>
        <v>0</v>
      </c>
      <c r="I84" s="463">
        <f>I83+H84</f>
        <v>0</v>
      </c>
      <c r="J84" s="463">
        <f>J83+I84</f>
        <v>0</v>
      </c>
      <c r="K84" s="463">
        <f>K83+J84</f>
        <v>0</v>
      </c>
      <c r="L84" s="463">
        <f t="shared" si="3"/>
        <v>0</v>
      </c>
      <c r="M84" s="464"/>
      <c r="N84" s="460"/>
      <c r="O84" s="460"/>
      <c r="P84" s="460"/>
      <c r="Q84" s="460"/>
      <c r="R84" s="460"/>
      <c r="S84" s="460"/>
      <c r="T84" s="460"/>
      <c r="U84" s="460"/>
      <c r="V84" s="460"/>
      <c r="W84" s="460"/>
      <c r="X84" s="460"/>
      <c r="Y84" s="460"/>
      <c r="Z84" s="460"/>
      <c r="AA84" s="460"/>
      <c r="AB84" s="460"/>
    </row>
    <row r="85" spans="1:28" ht="15" customHeight="1" x14ac:dyDescent="0.25">
      <c r="A85" s="588" t="s">
        <v>615</v>
      </c>
      <c r="B85" s="589"/>
      <c r="C85" s="461"/>
      <c r="D85" s="465"/>
      <c r="E85" s="466" t="e">
        <f t="shared" ref="E85:L85" si="4">E83/$D$83</f>
        <v>#DIV/0!</v>
      </c>
      <c r="F85" s="466" t="e">
        <f t="shared" si="4"/>
        <v>#DIV/0!</v>
      </c>
      <c r="G85" s="466" t="e">
        <f t="shared" si="4"/>
        <v>#DIV/0!</v>
      </c>
      <c r="H85" s="466" t="e">
        <f t="shared" si="4"/>
        <v>#DIV/0!</v>
      </c>
      <c r="I85" s="466" t="e">
        <f>I83/$D$83</f>
        <v>#DIV/0!</v>
      </c>
      <c r="J85" s="466" t="e">
        <f>J83/$D$83</f>
        <v>#DIV/0!</v>
      </c>
      <c r="K85" s="466" t="e">
        <f t="shared" si="4"/>
        <v>#DIV/0!</v>
      </c>
      <c r="L85" s="466" t="e">
        <f t="shared" si="4"/>
        <v>#DIV/0!</v>
      </c>
      <c r="M85" s="460"/>
      <c r="N85" s="460"/>
      <c r="O85" s="460"/>
      <c r="P85" s="460"/>
      <c r="Q85" s="460"/>
      <c r="R85" s="460"/>
      <c r="S85" s="460"/>
      <c r="T85" s="460"/>
      <c r="U85" s="460"/>
      <c r="V85" s="460"/>
      <c r="W85" s="460"/>
      <c r="X85" s="460"/>
      <c r="Y85" s="460"/>
      <c r="Z85" s="460"/>
      <c r="AA85" s="460"/>
      <c r="AB85" s="460"/>
    </row>
    <row r="86" spans="1:28" ht="15" customHeight="1" x14ac:dyDescent="0.25">
      <c r="A86" s="590" t="s">
        <v>616</v>
      </c>
      <c r="B86" s="591"/>
      <c r="C86" s="467"/>
      <c r="D86" s="468"/>
      <c r="E86" s="469" t="e">
        <f>E85</f>
        <v>#DIV/0!</v>
      </c>
      <c r="F86" s="469" t="e">
        <f t="shared" ref="F86:L86" si="5">F85+E86</f>
        <v>#DIV/0!</v>
      </c>
      <c r="G86" s="469" t="e">
        <f t="shared" si="5"/>
        <v>#DIV/0!</v>
      </c>
      <c r="H86" s="469" t="e">
        <f t="shared" si="5"/>
        <v>#DIV/0!</v>
      </c>
      <c r="I86" s="469" t="e">
        <f>I85+H86</f>
        <v>#DIV/0!</v>
      </c>
      <c r="J86" s="469" t="e">
        <f>J85+I86</f>
        <v>#DIV/0!</v>
      </c>
      <c r="K86" s="469" t="e">
        <f>K85+J86</f>
        <v>#DIV/0!</v>
      </c>
      <c r="L86" s="469" t="e">
        <f t="shared" si="5"/>
        <v>#DIV/0!</v>
      </c>
      <c r="M86" s="460"/>
      <c r="N86" s="460"/>
      <c r="O86" s="460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</row>
    <row r="87" spans="1:28" ht="11.25" customHeight="1" x14ac:dyDescent="0.25">
      <c r="A87" s="376"/>
      <c r="B87" s="253"/>
      <c r="C87" s="422"/>
      <c r="D87" s="378"/>
      <c r="E87" s="423"/>
      <c r="F87" s="423"/>
      <c r="G87" s="423"/>
      <c r="H87" s="423"/>
      <c r="I87" s="423"/>
      <c r="J87" s="423"/>
      <c r="K87" s="423"/>
      <c r="L87" s="42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</row>
    <row r="88" spans="1:28" ht="11.25" customHeight="1" x14ac:dyDescent="0.25">
      <c r="A88" s="376"/>
      <c r="B88" s="253"/>
      <c r="C88" s="422"/>
      <c r="D88" s="378"/>
      <c r="E88" s="423"/>
      <c r="F88" s="423"/>
      <c r="G88" s="423"/>
      <c r="H88" s="423"/>
      <c r="I88" s="423"/>
      <c r="J88" s="423"/>
      <c r="K88" s="423"/>
      <c r="L88" s="42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</row>
    <row r="89" spans="1:28" ht="11.25" customHeight="1" x14ac:dyDescent="0.25">
      <c r="A89" s="376"/>
      <c r="B89" s="253"/>
      <c r="C89" s="422"/>
      <c r="D89" s="378"/>
      <c r="E89" s="423"/>
      <c r="F89" s="423"/>
      <c r="G89" s="423"/>
      <c r="H89" s="423"/>
      <c r="I89" s="423"/>
      <c r="J89" s="423"/>
      <c r="K89" s="423"/>
      <c r="L89" s="42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</row>
    <row r="90" spans="1:28" ht="12" customHeight="1" x14ac:dyDescent="0.25">
      <c r="A90" s="376"/>
      <c r="B90" s="503" t="s">
        <v>0</v>
      </c>
      <c r="C90" s="499"/>
      <c r="D90" s="499"/>
      <c r="E90" s="499"/>
      <c r="F90" s="499"/>
      <c r="G90" s="499"/>
      <c r="H90" s="423"/>
      <c r="I90" s="423"/>
      <c r="J90" s="423"/>
      <c r="K90" s="423"/>
      <c r="L90" s="42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</row>
    <row r="91" spans="1:28" ht="12.75" customHeight="1" x14ac:dyDescent="0.25">
      <c r="A91" s="376"/>
      <c r="B91" s="502" t="s">
        <v>1202</v>
      </c>
      <c r="C91" s="499"/>
      <c r="D91" s="499"/>
      <c r="E91" s="499"/>
      <c r="F91" s="499"/>
      <c r="G91" s="499"/>
      <c r="H91" s="423"/>
      <c r="I91" s="423"/>
      <c r="J91" s="423"/>
      <c r="K91" s="423"/>
      <c r="L91" s="42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</row>
    <row r="92" spans="1:28" ht="12.75" customHeight="1" x14ac:dyDescent="0.25">
      <c r="A92" s="376"/>
      <c r="B92" s="502"/>
      <c r="C92" s="499"/>
      <c r="D92" s="499"/>
      <c r="E92" s="499"/>
      <c r="F92" s="499"/>
      <c r="G92" s="499"/>
      <c r="H92" s="423"/>
      <c r="I92" s="423"/>
      <c r="J92" s="423"/>
      <c r="K92" s="423"/>
      <c r="L92" s="42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</row>
    <row r="93" spans="1:28" ht="12.75" customHeight="1" x14ac:dyDescent="0.25">
      <c r="A93" s="376"/>
      <c r="B93" s="502"/>
      <c r="C93" s="499"/>
      <c r="D93" s="499"/>
      <c r="E93" s="499"/>
      <c r="F93" s="499"/>
      <c r="G93" s="499"/>
      <c r="H93" s="423"/>
      <c r="I93" s="423"/>
      <c r="J93" s="423"/>
      <c r="K93" s="423"/>
      <c r="L93" s="423"/>
      <c r="M93" s="253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</row>
    <row r="94" spans="1:28" ht="11.25" customHeight="1" x14ac:dyDescent="0.25">
      <c r="A94" s="376"/>
      <c r="B94" s="2"/>
      <c r="C94" s="3"/>
      <c r="D94" s="3"/>
      <c r="E94" s="4"/>
      <c r="F94" s="2"/>
      <c r="G94" s="5"/>
      <c r="H94" s="423"/>
      <c r="I94" s="423"/>
      <c r="J94" s="423"/>
      <c r="K94" s="423"/>
      <c r="L94" s="42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</row>
    <row r="95" spans="1:28" ht="11.25" customHeight="1" x14ac:dyDescent="0.25">
      <c r="A95" s="376"/>
      <c r="B95" s="2"/>
      <c r="C95" s="3"/>
      <c r="D95" s="3"/>
      <c r="E95" s="4"/>
      <c r="F95" s="2"/>
      <c r="G95" s="5"/>
      <c r="H95" s="423"/>
      <c r="I95" s="423"/>
      <c r="J95" s="423"/>
      <c r="K95" s="423"/>
      <c r="L95" s="42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</row>
    <row r="96" spans="1:28" ht="11.25" customHeight="1" x14ac:dyDescent="0.25">
      <c r="A96" s="376"/>
      <c r="B96" s="503"/>
      <c r="C96" s="499"/>
      <c r="D96" s="499"/>
      <c r="E96" s="499"/>
      <c r="F96" s="499"/>
      <c r="G96" s="499"/>
      <c r="H96" s="423"/>
      <c r="I96" s="423"/>
      <c r="J96" s="423"/>
      <c r="K96" s="423"/>
      <c r="L96" s="42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</row>
    <row r="97" spans="1:28" ht="11.25" customHeight="1" x14ac:dyDescent="0.25">
      <c r="A97" s="376"/>
      <c r="B97" s="502"/>
      <c r="C97" s="499"/>
      <c r="D97" s="499"/>
      <c r="E97" s="499"/>
      <c r="F97" s="499"/>
      <c r="G97" s="499"/>
      <c r="H97" s="423"/>
      <c r="I97" s="423"/>
      <c r="J97" s="423"/>
      <c r="K97" s="423"/>
      <c r="L97" s="42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</row>
    <row r="98" spans="1:28" ht="11.25" customHeight="1" x14ac:dyDescent="0.25">
      <c r="A98" s="376"/>
      <c r="B98" s="502"/>
      <c r="C98" s="499"/>
      <c r="D98" s="499"/>
      <c r="E98" s="499"/>
      <c r="F98" s="499"/>
      <c r="G98" s="499"/>
      <c r="H98" s="423"/>
      <c r="I98" s="423"/>
      <c r="J98" s="423"/>
      <c r="K98" s="423"/>
      <c r="L98" s="42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</row>
    <row r="99" spans="1:28" ht="11.25" customHeight="1" x14ac:dyDescent="0.25">
      <c r="A99" s="376"/>
      <c r="B99" s="502"/>
      <c r="C99" s="499"/>
      <c r="D99" s="499"/>
      <c r="E99" s="499"/>
      <c r="F99" s="499"/>
      <c r="G99" s="499"/>
      <c r="H99" s="423"/>
      <c r="I99" s="423"/>
      <c r="J99" s="423"/>
      <c r="K99" s="423"/>
      <c r="L99" s="42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</row>
    <row r="100" spans="1:28" ht="11.25" customHeight="1" x14ac:dyDescent="0.25">
      <c r="A100" s="376"/>
      <c r="B100" s="253"/>
      <c r="C100" s="422"/>
      <c r="D100" s="378"/>
      <c r="E100" s="423"/>
      <c r="F100" s="423"/>
      <c r="G100" s="423"/>
      <c r="H100" s="423"/>
      <c r="I100" s="423"/>
      <c r="J100" s="423"/>
      <c r="K100" s="423"/>
      <c r="L100" s="42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</row>
    <row r="101" spans="1:28" ht="11.25" customHeight="1" x14ac:dyDescent="0.25">
      <c r="A101" s="376"/>
      <c r="B101" s="253"/>
      <c r="C101" s="422"/>
      <c r="D101" s="378"/>
      <c r="E101" s="423"/>
      <c r="F101" s="423"/>
      <c r="G101" s="423"/>
      <c r="H101" s="423"/>
      <c r="I101" s="423"/>
      <c r="J101" s="423"/>
      <c r="K101" s="423"/>
      <c r="L101" s="42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</row>
    <row r="102" spans="1:28" ht="11.25" customHeight="1" x14ac:dyDescent="0.25">
      <c r="A102" s="376"/>
      <c r="B102" s="253"/>
      <c r="C102" s="422"/>
      <c r="D102" s="378"/>
      <c r="E102" s="423"/>
      <c r="F102" s="423"/>
      <c r="G102" s="423"/>
      <c r="H102" s="423"/>
      <c r="I102" s="423"/>
      <c r="J102" s="423"/>
      <c r="K102" s="423"/>
      <c r="L102" s="42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</row>
    <row r="103" spans="1:28" ht="11.25" customHeight="1" x14ac:dyDescent="0.25">
      <c r="A103" s="376"/>
      <c r="B103" s="253"/>
      <c r="C103" s="422"/>
      <c r="D103" s="378"/>
      <c r="E103" s="423"/>
      <c r="F103" s="423"/>
      <c r="G103" s="423"/>
      <c r="H103" s="423"/>
      <c r="I103" s="423"/>
      <c r="J103" s="423"/>
      <c r="K103" s="423"/>
      <c r="L103" s="42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</row>
    <row r="104" spans="1:28" ht="11.25" customHeight="1" x14ac:dyDescent="0.25">
      <c r="A104" s="376"/>
      <c r="B104" s="253"/>
      <c r="C104" s="422"/>
      <c r="D104" s="378"/>
      <c r="E104" s="423"/>
      <c r="F104" s="423"/>
      <c r="G104" s="423"/>
      <c r="H104" s="423"/>
      <c r="I104" s="423"/>
      <c r="J104" s="423"/>
      <c r="K104" s="423"/>
      <c r="L104" s="423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</row>
    <row r="105" spans="1:28" ht="11.25" customHeight="1" x14ac:dyDescent="0.25">
      <c r="A105" s="376"/>
      <c r="B105" s="253"/>
      <c r="C105" s="422"/>
      <c r="D105" s="378"/>
      <c r="E105" s="423"/>
      <c r="F105" s="423"/>
      <c r="G105" s="423"/>
      <c r="H105" s="423"/>
      <c r="I105" s="423"/>
      <c r="J105" s="423"/>
      <c r="K105" s="423"/>
      <c r="L105" s="423"/>
      <c r="M105" s="253"/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</row>
    <row r="106" spans="1:28" ht="11.25" customHeight="1" x14ac:dyDescent="0.25">
      <c r="A106" s="376"/>
      <c r="B106" s="253"/>
      <c r="C106" s="422"/>
      <c r="D106" s="378"/>
      <c r="E106" s="423"/>
      <c r="F106" s="423"/>
      <c r="G106" s="423"/>
      <c r="H106" s="423"/>
      <c r="I106" s="423"/>
      <c r="J106" s="423"/>
      <c r="K106" s="423"/>
      <c r="L106" s="42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</row>
    <row r="107" spans="1:28" ht="11.25" customHeight="1" x14ac:dyDescent="0.25">
      <c r="A107" s="376"/>
      <c r="B107" s="253"/>
      <c r="C107" s="422"/>
      <c r="D107" s="378"/>
      <c r="E107" s="423"/>
      <c r="F107" s="423"/>
      <c r="G107" s="423"/>
      <c r="H107" s="423"/>
      <c r="I107" s="423"/>
      <c r="J107" s="423"/>
      <c r="K107" s="423"/>
      <c r="L107" s="423"/>
      <c r="M107" s="253"/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</row>
    <row r="108" spans="1:28" ht="11.25" customHeight="1" x14ac:dyDescent="0.25">
      <c r="A108" s="376"/>
      <c r="B108" s="253"/>
      <c r="C108" s="422"/>
      <c r="D108" s="378"/>
      <c r="E108" s="423"/>
      <c r="F108" s="423"/>
      <c r="G108" s="423"/>
      <c r="H108" s="423"/>
      <c r="I108" s="423"/>
      <c r="J108" s="423"/>
      <c r="K108" s="423"/>
      <c r="L108" s="423"/>
      <c r="M108" s="253"/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</row>
    <row r="109" spans="1:28" ht="11.25" customHeight="1" x14ac:dyDescent="0.25">
      <c r="A109" s="376"/>
      <c r="B109" s="253"/>
      <c r="C109" s="422"/>
      <c r="D109" s="378"/>
      <c r="E109" s="423"/>
      <c r="F109" s="423"/>
      <c r="G109" s="423"/>
      <c r="H109" s="423"/>
      <c r="I109" s="423"/>
      <c r="J109" s="423"/>
      <c r="K109" s="423"/>
      <c r="L109" s="423"/>
      <c r="M109" s="253"/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  <c r="AB109" s="253"/>
    </row>
    <row r="110" spans="1:28" ht="11.25" customHeight="1" x14ac:dyDescent="0.25">
      <c r="A110" s="376"/>
      <c r="B110" s="253"/>
      <c r="C110" s="422"/>
      <c r="D110" s="378"/>
      <c r="E110" s="423"/>
      <c r="F110" s="423"/>
      <c r="G110" s="423"/>
      <c r="H110" s="423"/>
      <c r="I110" s="423"/>
      <c r="J110" s="423"/>
      <c r="K110" s="423"/>
      <c r="L110" s="423"/>
      <c r="M110" s="253"/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  <c r="AB110" s="253"/>
    </row>
    <row r="111" spans="1:28" ht="11.25" customHeight="1" x14ac:dyDescent="0.25">
      <c r="A111" s="376"/>
      <c r="B111" s="253"/>
      <c r="C111" s="422"/>
      <c r="D111" s="378"/>
      <c r="E111" s="423"/>
      <c r="F111" s="423"/>
      <c r="G111" s="423"/>
      <c r="H111" s="423"/>
      <c r="I111" s="423"/>
      <c r="J111" s="423"/>
      <c r="K111" s="423"/>
      <c r="L111" s="42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</row>
    <row r="112" spans="1:28" ht="11.25" customHeight="1" x14ac:dyDescent="0.25">
      <c r="A112" s="376"/>
      <c r="B112" s="253"/>
      <c r="C112" s="422"/>
      <c r="D112" s="378"/>
      <c r="E112" s="423"/>
      <c r="F112" s="423"/>
      <c r="G112" s="423"/>
      <c r="H112" s="423"/>
      <c r="I112" s="423"/>
      <c r="J112" s="423"/>
      <c r="K112" s="423"/>
      <c r="L112" s="423"/>
      <c r="M112" s="253"/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  <c r="AB112" s="253"/>
    </row>
    <row r="113" spans="1:28" ht="11.25" customHeight="1" x14ac:dyDescent="0.25">
      <c r="A113" s="376"/>
      <c r="B113" s="253"/>
      <c r="C113" s="422"/>
      <c r="D113" s="378"/>
      <c r="E113" s="423"/>
      <c r="F113" s="423"/>
      <c r="G113" s="423"/>
      <c r="H113" s="423"/>
      <c r="I113" s="423"/>
      <c r="J113" s="423"/>
      <c r="K113" s="423"/>
      <c r="L113" s="42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  <c r="AA113" s="253"/>
      <c r="AB113" s="253"/>
    </row>
    <row r="114" spans="1:28" ht="11.25" customHeight="1" x14ac:dyDescent="0.25">
      <c r="A114" s="376"/>
      <c r="B114" s="253"/>
      <c r="C114" s="422"/>
      <c r="D114" s="378"/>
      <c r="E114" s="423"/>
      <c r="F114" s="423"/>
      <c r="G114" s="423"/>
      <c r="H114" s="423"/>
      <c r="I114" s="423"/>
      <c r="J114" s="423"/>
      <c r="K114" s="423"/>
      <c r="L114" s="42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</row>
    <row r="115" spans="1:28" ht="11.25" customHeight="1" x14ac:dyDescent="0.25">
      <c r="A115" s="376"/>
      <c r="B115" s="253"/>
      <c r="C115" s="422"/>
      <c r="D115" s="378"/>
      <c r="E115" s="423"/>
      <c r="F115" s="423"/>
      <c r="G115" s="423"/>
      <c r="H115" s="423"/>
      <c r="I115" s="423"/>
      <c r="J115" s="423"/>
      <c r="K115" s="423"/>
      <c r="L115" s="42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</row>
    <row r="116" spans="1:28" ht="11.25" customHeight="1" x14ac:dyDescent="0.25">
      <c r="A116" s="376"/>
      <c r="B116" s="253"/>
      <c r="C116" s="422"/>
      <c r="D116" s="378"/>
      <c r="E116" s="423"/>
      <c r="F116" s="423"/>
      <c r="G116" s="423"/>
      <c r="H116" s="423"/>
      <c r="I116" s="423"/>
      <c r="J116" s="423"/>
      <c r="K116" s="423"/>
      <c r="L116" s="42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</row>
    <row r="117" spans="1:28" ht="11.25" customHeight="1" x14ac:dyDescent="0.25">
      <c r="A117" s="376"/>
      <c r="B117" s="253"/>
      <c r="C117" s="422"/>
      <c r="D117" s="378"/>
      <c r="E117" s="423"/>
      <c r="F117" s="423"/>
      <c r="G117" s="423"/>
      <c r="H117" s="423"/>
      <c r="I117" s="423"/>
      <c r="J117" s="423"/>
      <c r="K117" s="423"/>
      <c r="L117" s="42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</row>
    <row r="118" spans="1:28" ht="11.25" customHeight="1" x14ac:dyDescent="0.25">
      <c r="A118" s="376"/>
      <c r="B118" s="253"/>
      <c r="C118" s="422"/>
      <c r="D118" s="378"/>
      <c r="E118" s="423"/>
      <c r="F118" s="423"/>
      <c r="G118" s="423"/>
      <c r="H118" s="423"/>
      <c r="I118" s="423"/>
      <c r="J118" s="423"/>
      <c r="K118" s="423"/>
      <c r="L118" s="42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</row>
    <row r="119" spans="1:28" ht="11.25" customHeight="1" x14ac:dyDescent="0.25">
      <c r="A119" s="376"/>
      <c r="B119" s="253"/>
      <c r="C119" s="422"/>
      <c r="D119" s="378"/>
      <c r="E119" s="423"/>
      <c r="F119" s="423"/>
      <c r="G119" s="423"/>
      <c r="H119" s="423"/>
      <c r="I119" s="423"/>
      <c r="J119" s="423"/>
      <c r="K119" s="423"/>
      <c r="L119" s="423"/>
      <c r="M119" s="253"/>
      <c r="N119" s="253"/>
      <c r="O119" s="253"/>
      <c r="P119" s="253"/>
      <c r="Q119" s="253"/>
      <c r="R119" s="253"/>
      <c r="S119" s="253"/>
      <c r="T119" s="253"/>
      <c r="U119" s="253"/>
      <c r="V119" s="253"/>
      <c r="W119" s="253"/>
      <c r="X119" s="253"/>
      <c r="Y119" s="253"/>
      <c r="Z119" s="253"/>
      <c r="AA119" s="253"/>
      <c r="AB119" s="253"/>
    </row>
    <row r="120" spans="1:28" ht="11.25" customHeight="1" x14ac:dyDescent="0.25">
      <c r="A120" s="376"/>
      <c r="B120" s="253"/>
      <c r="C120" s="422"/>
      <c r="D120" s="378"/>
      <c r="E120" s="423"/>
      <c r="F120" s="423"/>
      <c r="G120" s="423"/>
      <c r="H120" s="423"/>
      <c r="I120" s="423"/>
      <c r="J120" s="423"/>
      <c r="K120" s="423"/>
      <c r="L120" s="42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253"/>
      <c r="Y120" s="253"/>
      <c r="Z120" s="253"/>
      <c r="AA120" s="253"/>
      <c r="AB120" s="253"/>
    </row>
    <row r="121" spans="1:28" ht="11.25" customHeight="1" x14ac:dyDescent="0.25">
      <c r="A121" s="376"/>
      <c r="B121" s="253"/>
      <c r="C121" s="422"/>
      <c r="D121" s="378"/>
      <c r="E121" s="423"/>
      <c r="F121" s="423"/>
      <c r="G121" s="423"/>
      <c r="H121" s="423"/>
      <c r="I121" s="423"/>
      <c r="J121" s="423"/>
      <c r="K121" s="423"/>
      <c r="L121" s="42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  <c r="AB121" s="253"/>
    </row>
    <row r="122" spans="1:28" ht="11.25" customHeight="1" x14ac:dyDescent="0.25">
      <c r="A122" s="376"/>
      <c r="B122" s="253"/>
      <c r="C122" s="422"/>
      <c r="D122" s="378"/>
      <c r="E122" s="423"/>
      <c r="F122" s="423"/>
      <c r="G122" s="423"/>
      <c r="H122" s="423"/>
      <c r="I122" s="423"/>
      <c r="J122" s="423"/>
      <c r="K122" s="423"/>
      <c r="L122" s="423"/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  <c r="Y122" s="253"/>
      <c r="Z122" s="253"/>
      <c r="AA122" s="253"/>
      <c r="AB122" s="253"/>
    </row>
    <row r="123" spans="1:28" ht="11.25" customHeight="1" x14ac:dyDescent="0.25">
      <c r="A123" s="376"/>
      <c r="B123" s="253"/>
      <c r="C123" s="422"/>
      <c r="D123" s="378"/>
      <c r="E123" s="423"/>
      <c r="F123" s="423"/>
      <c r="G123" s="423"/>
      <c r="H123" s="423"/>
      <c r="I123" s="423"/>
      <c r="J123" s="423"/>
      <c r="K123" s="423"/>
      <c r="L123" s="423"/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  <c r="Y123" s="253"/>
      <c r="Z123" s="253"/>
      <c r="AA123" s="253"/>
      <c r="AB123" s="253"/>
    </row>
    <row r="124" spans="1:28" ht="11.25" customHeight="1" x14ac:dyDescent="0.25">
      <c r="A124" s="376"/>
      <c r="B124" s="253"/>
      <c r="C124" s="422"/>
      <c r="D124" s="378"/>
      <c r="E124" s="423"/>
      <c r="F124" s="423"/>
      <c r="G124" s="423"/>
      <c r="H124" s="423"/>
      <c r="I124" s="423"/>
      <c r="J124" s="423"/>
      <c r="K124" s="423"/>
      <c r="L124" s="423"/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  <c r="AA124" s="253"/>
      <c r="AB124" s="253"/>
    </row>
    <row r="125" spans="1:28" ht="11.25" customHeight="1" x14ac:dyDescent="0.25">
      <c r="A125" s="376"/>
      <c r="B125" s="253"/>
      <c r="C125" s="422"/>
      <c r="D125" s="378"/>
      <c r="E125" s="423"/>
      <c r="F125" s="423"/>
      <c r="G125" s="423"/>
      <c r="H125" s="423"/>
      <c r="I125" s="423"/>
      <c r="J125" s="423"/>
      <c r="K125" s="423"/>
      <c r="L125" s="42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  <c r="AB125" s="253"/>
    </row>
    <row r="126" spans="1:28" ht="11.25" customHeight="1" x14ac:dyDescent="0.25">
      <c r="A126" s="376"/>
      <c r="B126" s="253"/>
      <c r="C126" s="422"/>
      <c r="D126" s="378"/>
      <c r="E126" s="423"/>
      <c r="F126" s="423"/>
      <c r="G126" s="423"/>
      <c r="H126" s="423"/>
      <c r="I126" s="423"/>
      <c r="J126" s="423"/>
      <c r="K126" s="423"/>
      <c r="L126" s="423"/>
      <c r="M126" s="253"/>
      <c r="N126" s="253"/>
      <c r="O126" s="253"/>
      <c r="P126" s="253"/>
      <c r="Q126" s="253"/>
      <c r="R126" s="253"/>
      <c r="S126" s="253"/>
      <c r="T126" s="253"/>
      <c r="U126" s="253"/>
      <c r="V126" s="253"/>
      <c r="W126" s="253"/>
      <c r="X126" s="253"/>
      <c r="Y126" s="253"/>
      <c r="Z126" s="253"/>
      <c r="AA126" s="253"/>
      <c r="AB126" s="253"/>
    </row>
    <row r="127" spans="1:28" ht="11.25" customHeight="1" x14ac:dyDescent="0.25">
      <c r="A127" s="376"/>
      <c r="B127" s="253"/>
      <c r="C127" s="422"/>
      <c r="D127" s="378"/>
      <c r="E127" s="423"/>
      <c r="F127" s="423"/>
      <c r="G127" s="423"/>
      <c r="H127" s="423"/>
      <c r="I127" s="423"/>
      <c r="J127" s="423"/>
      <c r="K127" s="423"/>
      <c r="L127" s="42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  <c r="AA127" s="253"/>
      <c r="AB127" s="253"/>
    </row>
    <row r="128" spans="1:28" ht="11.25" customHeight="1" x14ac:dyDescent="0.25">
      <c r="A128" s="376"/>
      <c r="B128" s="253"/>
      <c r="C128" s="422"/>
      <c r="D128" s="378"/>
      <c r="E128" s="423"/>
      <c r="F128" s="423"/>
      <c r="G128" s="423"/>
      <c r="H128" s="423"/>
      <c r="I128" s="423"/>
      <c r="J128" s="423"/>
      <c r="K128" s="423"/>
      <c r="L128" s="423"/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  <c r="X128" s="253"/>
      <c r="Y128" s="253"/>
      <c r="Z128" s="253"/>
      <c r="AA128" s="253"/>
      <c r="AB128" s="253"/>
    </row>
    <row r="129" spans="1:28" ht="11.25" customHeight="1" x14ac:dyDescent="0.25">
      <c r="A129" s="376"/>
      <c r="B129" s="253"/>
      <c r="C129" s="422"/>
      <c r="D129" s="378"/>
      <c r="E129" s="423"/>
      <c r="F129" s="423"/>
      <c r="G129" s="423"/>
      <c r="H129" s="423"/>
      <c r="I129" s="423"/>
      <c r="J129" s="423"/>
      <c r="K129" s="423"/>
      <c r="L129" s="423"/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  <c r="X129" s="253"/>
      <c r="Y129" s="253"/>
      <c r="Z129" s="253"/>
      <c r="AA129" s="253"/>
      <c r="AB129" s="253"/>
    </row>
    <row r="130" spans="1:28" ht="11.25" customHeight="1" x14ac:dyDescent="0.25">
      <c r="A130" s="376"/>
      <c r="B130" s="253"/>
      <c r="C130" s="422"/>
      <c r="D130" s="378"/>
      <c r="E130" s="423"/>
      <c r="F130" s="423"/>
      <c r="G130" s="423"/>
      <c r="H130" s="423"/>
      <c r="I130" s="423"/>
      <c r="J130" s="423"/>
      <c r="K130" s="423"/>
      <c r="L130" s="42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53"/>
      <c r="Y130" s="253"/>
      <c r="Z130" s="253"/>
      <c r="AA130" s="253"/>
      <c r="AB130" s="253"/>
    </row>
    <row r="131" spans="1:28" ht="11.25" customHeight="1" x14ac:dyDescent="0.25">
      <c r="A131" s="376"/>
      <c r="B131" s="253"/>
      <c r="C131" s="422"/>
      <c r="D131" s="378"/>
      <c r="E131" s="423"/>
      <c r="F131" s="423"/>
      <c r="G131" s="423"/>
      <c r="H131" s="423"/>
      <c r="I131" s="423"/>
      <c r="J131" s="423"/>
      <c r="K131" s="423"/>
      <c r="L131" s="42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  <c r="AA131" s="253"/>
      <c r="AB131" s="253"/>
    </row>
    <row r="132" spans="1:28" ht="11.25" customHeight="1" x14ac:dyDescent="0.25">
      <c r="A132" s="376"/>
      <c r="B132" s="253"/>
      <c r="C132" s="422"/>
      <c r="D132" s="378"/>
      <c r="E132" s="423"/>
      <c r="F132" s="423"/>
      <c r="G132" s="423"/>
      <c r="H132" s="423"/>
      <c r="I132" s="423"/>
      <c r="J132" s="423"/>
      <c r="K132" s="423"/>
      <c r="L132" s="423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  <c r="AA132" s="253"/>
      <c r="AB132" s="253"/>
    </row>
    <row r="133" spans="1:28" ht="11.25" customHeight="1" x14ac:dyDescent="0.25">
      <c r="A133" s="376"/>
      <c r="B133" s="253"/>
      <c r="C133" s="422"/>
      <c r="D133" s="378"/>
      <c r="E133" s="423"/>
      <c r="F133" s="423"/>
      <c r="G133" s="423"/>
      <c r="H133" s="423"/>
      <c r="I133" s="423"/>
      <c r="J133" s="423"/>
      <c r="K133" s="423"/>
      <c r="L133" s="42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</row>
    <row r="134" spans="1:28" ht="11.25" customHeight="1" x14ac:dyDescent="0.25">
      <c r="A134" s="376"/>
      <c r="B134" s="253"/>
      <c r="C134" s="422"/>
      <c r="D134" s="378"/>
      <c r="E134" s="423"/>
      <c r="F134" s="423"/>
      <c r="G134" s="423"/>
      <c r="H134" s="423"/>
      <c r="I134" s="423"/>
      <c r="J134" s="423"/>
      <c r="K134" s="423"/>
      <c r="L134" s="42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53"/>
    </row>
    <row r="135" spans="1:28" ht="11.25" customHeight="1" x14ac:dyDescent="0.25">
      <c r="A135" s="376"/>
      <c r="B135" s="253"/>
      <c r="C135" s="422"/>
      <c r="D135" s="378"/>
      <c r="E135" s="423"/>
      <c r="F135" s="423"/>
      <c r="G135" s="423"/>
      <c r="H135" s="423"/>
      <c r="I135" s="423"/>
      <c r="J135" s="423"/>
      <c r="K135" s="423"/>
      <c r="L135" s="423"/>
      <c r="M135" s="253"/>
      <c r="N135" s="253"/>
      <c r="O135" s="253"/>
      <c r="P135" s="253"/>
      <c r="Q135" s="253"/>
      <c r="R135" s="253"/>
      <c r="S135" s="253"/>
      <c r="T135" s="253"/>
      <c r="U135" s="253"/>
      <c r="V135" s="253"/>
      <c r="W135" s="253"/>
      <c r="X135" s="253"/>
      <c r="Y135" s="253"/>
      <c r="Z135" s="253"/>
      <c r="AA135" s="253"/>
      <c r="AB135" s="253"/>
    </row>
    <row r="136" spans="1:28" ht="11.25" customHeight="1" x14ac:dyDescent="0.25">
      <c r="A136" s="376"/>
      <c r="B136" s="253"/>
      <c r="C136" s="422"/>
      <c r="D136" s="378"/>
      <c r="E136" s="423"/>
      <c r="F136" s="423"/>
      <c r="G136" s="423"/>
      <c r="H136" s="423"/>
      <c r="I136" s="423"/>
      <c r="J136" s="423"/>
      <c r="K136" s="423"/>
      <c r="L136" s="423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  <c r="AA136" s="253"/>
      <c r="AB136" s="253"/>
    </row>
    <row r="137" spans="1:28" ht="11.25" customHeight="1" x14ac:dyDescent="0.25">
      <c r="A137" s="376"/>
      <c r="B137" s="253"/>
      <c r="C137" s="422"/>
      <c r="D137" s="378"/>
      <c r="E137" s="423"/>
      <c r="F137" s="423"/>
      <c r="G137" s="423"/>
      <c r="H137" s="423"/>
      <c r="I137" s="423"/>
      <c r="J137" s="423"/>
      <c r="K137" s="423"/>
      <c r="L137" s="42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</row>
    <row r="138" spans="1:28" ht="11.25" customHeight="1" x14ac:dyDescent="0.25">
      <c r="A138" s="376"/>
      <c r="B138" s="253"/>
      <c r="C138" s="422"/>
      <c r="D138" s="378"/>
      <c r="E138" s="423"/>
      <c r="F138" s="423"/>
      <c r="G138" s="423"/>
      <c r="H138" s="423"/>
      <c r="I138" s="423"/>
      <c r="J138" s="423"/>
      <c r="K138" s="423"/>
      <c r="L138" s="42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</row>
    <row r="139" spans="1:28" ht="11.25" customHeight="1" x14ac:dyDescent="0.25">
      <c r="A139" s="376"/>
      <c r="B139" s="253"/>
      <c r="C139" s="422"/>
      <c r="D139" s="378"/>
      <c r="E139" s="423"/>
      <c r="F139" s="423"/>
      <c r="G139" s="423"/>
      <c r="H139" s="423"/>
      <c r="I139" s="423"/>
      <c r="J139" s="423"/>
      <c r="K139" s="423"/>
      <c r="L139" s="42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</row>
    <row r="140" spans="1:28" ht="11.25" customHeight="1" x14ac:dyDescent="0.25">
      <c r="A140" s="376"/>
      <c r="B140" s="253"/>
      <c r="C140" s="422"/>
      <c r="D140" s="378"/>
      <c r="E140" s="423"/>
      <c r="F140" s="423"/>
      <c r="G140" s="423"/>
      <c r="H140" s="423"/>
      <c r="I140" s="423"/>
      <c r="J140" s="423"/>
      <c r="K140" s="423"/>
      <c r="L140" s="423"/>
      <c r="M140" s="253"/>
      <c r="N140" s="253"/>
      <c r="O140" s="253"/>
      <c r="P140" s="253"/>
      <c r="Q140" s="253"/>
      <c r="R140" s="253"/>
      <c r="S140" s="253"/>
      <c r="T140" s="253"/>
      <c r="U140" s="253"/>
      <c r="V140" s="253"/>
      <c r="W140" s="253"/>
      <c r="X140" s="253"/>
      <c r="Y140" s="253"/>
      <c r="Z140" s="253"/>
      <c r="AA140" s="253"/>
      <c r="AB140" s="253"/>
    </row>
    <row r="141" spans="1:28" ht="11.25" customHeight="1" x14ac:dyDescent="0.25">
      <c r="A141" s="376"/>
      <c r="B141" s="253"/>
      <c r="C141" s="422"/>
      <c r="D141" s="378"/>
      <c r="E141" s="423"/>
      <c r="F141" s="423"/>
      <c r="G141" s="423"/>
      <c r="H141" s="423"/>
      <c r="I141" s="423"/>
      <c r="J141" s="423"/>
      <c r="K141" s="423"/>
      <c r="L141" s="423"/>
      <c r="M141" s="253"/>
      <c r="N141" s="253"/>
      <c r="O141" s="253"/>
      <c r="P141" s="253"/>
      <c r="Q141" s="253"/>
      <c r="R141" s="253"/>
      <c r="S141" s="253"/>
      <c r="T141" s="253"/>
      <c r="U141" s="253"/>
      <c r="V141" s="253"/>
      <c r="W141" s="253"/>
      <c r="X141" s="253"/>
      <c r="Y141" s="253"/>
      <c r="Z141" s="253"/>
      <c r="AA141" s="253"/>
      <c r="AB141" s="253"/>
    </row>
    <row r="142" spans="1:28" ht="11.25" customHeight="1" x14ac:dyDescent="0.25">
      <c r="A142" s="376"/>
      <c r="B142" s="253"/>
      <c r="C142" s="422"/>
      <c r="D142" s="378"/>
      <c r="E142" s="423"/>
      <c r="F142" s="423"/>
      <c r="G142" s="423"/>
      <c r="H142" s="423"/>
      <c r="I142" s="423"/>
      <c r="J142" s="423"/>
      <c r="K142" s="423"/>
      <c r="L142" s="42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</row>
    <row r="143" spans="1:28" ht="11.25" customHeight="1" x14ac:dyDescent="0.25">
      <c r="A143" s="376"/>
      <c r="B143" s="253"/>
      <c r="C143" s="422"/>
      <c r="D143" s="378"/>
      <c r="E143" s="423"/>
      <c r="F143" s="423"/>
      <c r="G143" s="423"/>
      <c r="H143" s="423"/>
      <c r="I143" s="423"/>
      <c r="J143" s="423"/>
      <c r="K143" s="423"/>
      <c r="L143" s="42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</row>
    <row r="144" spans="1:28" ht="11.25" customHeight="1" x14ac:dyDescent="0.25">
      <c r="A144" s="376"/>
      <c r="B144" s="253"/>
      <c r="C144" s="422"/>
      <c r="D144" s="378"/>
      <c r="E144" s="423"/>
      <c r="F144" s="423"/>
      <c r="G144" s="423"/>
      <c r="H144" s="423"/>
      <c r="I144" s="423"/>
      <c r="J144" s="423"/>
      <c r="K144" s="423"/>
      <c r="L144" s="42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</row>
    <row r="145" spans="1:28" ht="11.25" customHeight="1" x14ac:dyDescent="0.25">
      <c r="A145" s="376"/>
      <c r="B145" s="253"/>
      <c r="C145" s="422"/>
      <c r="D145" s="378"/>
      <c r="E145" s="423"/>
      <c r="F145" s="423"/>
      <c r="G145" s="423"/>
      <c r="H145" s="423"/>
      <c r="I145" s="423"/>
      <c r="J145" s="423"/>
      <c r="K145" s="423"/>
      <c r="L145" s="42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</row>
    <row r="146" spans="1:28" ht="11.25" customHeight="1" x14ac:dyDescent="0.25">
      <c r="A146" s="376"/>
      <c r="B146" s="253"/>
      <c r="C146" s="422"/>
      <c r="D146" s="378"/>
      <c r="E146" s="423"/>
      <c r="F146" s="423"/>
      <c r="G146" s="423"/>
      <c r="H146" s="423"/>
      <c r="I146" s="423"/>
      <c r="J146" s="423"/>
      <c r="K146" s="423"/>
      <c r="L146" s="423"/>
      <c r="M146" s="253"/>
      <c r="N146" s="253"/>
      <c r="O146" s="253"/>
      <c r="P146" s="253"/>
      <c r="Q146" s="253"/>
      <c r="R146" s="253"/>
      <c r="S146" s="253"/>
      <c r="T146" s="253"/>
      <c r="U146" s="253"/>
      <c r="V146" s="253"/>
      <c r="W146" s="253"/>
      <c r="X146" s="253"/>
      <c r="Y146" s="253"/>
      <c r="Z146" s="253"/>
      <c r="AA146" s="253"/>
      <c r="AB146" s="253"/>
    </row>
    <row r="147" spans="1:28" ht="11.25" customHeight="1" x14ac:dyDescent="0.25">
      <c r="A147" s="376"/>
      <c r="B147" s="253"/>
      <c r="C147" s="422"/>
      <c r="D147" s="378"/>
      <c r="E147" s="423"/>
      <c r="F147" s="423"/>
      <c r="G147" s="423"/>
      <c r="H147" s="423"/>
      <c r="I147" s="423"/>
      <c r="J147" s="423"/>
      <c r="K147" s="423"/>
      <c r="L147" s="423"/>
      <c r="M147" s="253"/>
      <c r="N147" s="253"/>
      <c r="O147" s="253"/>
      <c r="P147" s="253"/>
      <c r="Q147" s="253"/>
      <c r="R147" s="253"/>
      <c r="S147" s="253"/>
      <c r="T147" s="253"/>
      <c r="U147" s="253"/>
      <c r="V147" s="253"/>
      <c r="W147" s="253"/>
      <c r="X147" s="253"/>
      <c r="Y147" s="253"/>
      <c r="Z147" s="253"/>
      <c r="AA147" s="253"/>
      <c r="AB147" s="253"/>
    </row>
    <row r="148" spans="1:28" ht="11.25" customHeight="1" x14ac:dyDescent="0.25">
      <c r="A148" s="376"/>
      <c r="B148" s="253"/>
      <c r="C148" s="422"/>
      <c r="D148" s="378"/>
      <c r="E148" s="423"/>
      <c r="F148" s="423"/>
      <c r="G148" s="423"/>
      <c r="H148" s="423"/>
      <c r="I148" s="423"/>
      <c r="J148" s="423"/>
      <c r="K148" s="423"/>
      <c r="L148" s="423"/>
      <c r="M148" s="253"/>
      <c r="N148" s="253"/>
      <c r="O148" s="253"/>
      <c r="P148" s="253"/>
      <c r="Q148" s="253"/>
      <c r="R148" s="253"/>
      <c r="S148" s="253"/>
      <c r="T148" s="253"/>
      <c r="U148" s="253"/>
      <c r="V148" s="253"/>
      <c r="W148" s="253"/>
      <c r="X148" s="253"/>
      <c r="Y148" s="253"/>
      <c r="Z148" s="253"/>
      <c r="AA148" s="253"/>
      <c r="AB148" s="253"/>
    </row>
    <row r="149" spans="1:28" ht="11.25" customHeight="1" x14ac:dyDescent="0.25">
      <c r="A149" s="376"/>
      <c r="B149" s="253"/>
      <c r="C149" s="422"/>
      <c r="D149" s="378"/>
      <c r="E149" s="423"/>
      <c r="F149" s="423"/>
      <c r="G149" s="423"/>
      <c r="H149" s="423"/>
      <c r="I149" s="423"/>
      <c r="J149" s="423"/>
      <c r="K149" s="423"/>
      <c r="L149" s="423"/>
      <c r="M149" s="253"/>
      <c r="N149" s="253"/>
      <c r="O149" s="253"/>
      <c r="P149" s="253"/>
      <c r="Q149" s="253"/>
      <c r="R149" s="253"/>
      <c r="S149" s="253"/>
      <c r="T149" s="253"/>
      <c r="U149" s="253"/>
      <c r="V149" s="253"/>
      <c r="W149" s="253"/>
      <c r="X149" s="253"/>
      <c r="Y149" s="253"/>
      <c r="Z149" s="253"/>
      <c r="AA149" s="253"/>
      <c r="AB149" s="253"/>
    </row>
    <row r="150" spans="1:28" ht="11.25" customHeight="1" x14ac:dyDescent="0.25">
      <c r="A150" s="376"/>
      <c r="B150" s="253"/>
      <c r="C150" s="422"/>
      <c r="D150" s="378"/>
      <c r="E150" s="423"/>
      <c r="F150" s="423"/>
      <c r="G150" s="423"/>
      <c r="H150" s="423"/>
      <c r="I150" s="423"/>
      <c r="J150" s="423"/>
      <c r="K150" s="423"/>
      <c r="L150" s="423"/>
      <c r="M150" s="253"/>
      <c r="N150" s="253"/>
      <c r="O150" s="253"/>
      <c r="P150" s="253"/>
      <c r="Q150" s="253"/>
      <c r="R150" s="253"/>
      <c r="S150" s="253"/>
      <c r="T150" s="253"/>
      <c r="U150" s="253"/>
      <c r="V150" s="253"/>
      <c r="W150" s="253"/>
      <c r="X150" s="253"/>
      <c r="Y150" s="253"/>
      <c r="Z150" s="253"/>
      <c r="AA150" s="253"/>
      <c r="AB150" s="253"/>
    </row>
    <row r="151" spans="1:28" ht="11.25" customHeight="1" x14ac:dyDescent="0.25">
      <c r="A151" s="376"/>
      <c r="B151" s="253"/>
      <c r="C151" s="422"/>
      <c r="D151" s="378"/>
      <c r="E151" s="423"/>
      <c r="F151" s="423"/>
      <c r="G151" s="423"/>
      <c r="H151" s="423"/>
      <c r="I151" s="423"/>
      <c r="J151" s="423"/>
      <c r="K151" s="423"/>
      <c r="L151" s="42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</row>
    <row r="152" spans="1:28" ht="11.25" customHeight="1" x14ac:dyDescent="0.25">
      <c r="A152" s="376"/>
      <c r="B152" s="253"/>
      <c r="C152" s="422"/>
      <c r="D152" s="378"/>
      <c r="E152" s="423"/>
      <c r="F152" s="423"/>
      <c r="G152" s="423"/>
      <c r="H152" s="423"/>
      <c r="I152" s="423"/>
      <c r="J152" s="423"/>
      <c r="K152" s="423"/>
      <c r="L152" s="42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  <c r="AB152" s="253"/>
    </row>
    <row r="153" spans="1:28" ht="11.25" customHeight="1" x14ac:dyDescent="0.25">
      <c r="A153" s="376"/>
      <c r="B153" s="253"/>
      <c r="C153" s="422"/>
      <c r="D153" s="378"/>
      <c r="E153" s="423"/>
      <c r="F153" s="423"/>
      <c r="G153" s="423"/>
      <c r="H153" s="423"/>
      <c r="I153" s="423"/>
      <c r="J153" s="423"/>
      <c r="K153" s="423"/>
      <c r="L153" s="42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  <c r="AA153" s="253"/>
      <c r="AB153" s="253"/>
    </row>
    <row r="154" spans="1:28" ht="11.25" customHeight="1" x14ac:dyDescent="0.25">
      <c r="A154" s="376"/>
      <c r="B154" s="253"/>
      <c r="C154" s="422"/>
      <c r="D154" s="378"/>
      <c r="E154" s="423"/>
      <c r="F154" s="423"/>
      <c r="G154" s="423"/>
      <c r="H154" s="423"/>
      <c r="I154" s="423"/>
      <c r="J154" s="423"/>
      <c r="K154" s="423"/>
      <c r="L154" s="423"/>
      <c r="M154" s="253"/>
      <c r="N154" s="253"/>
      <c r="O154" s="253"/>
      <c r="P154" s="253"/>
      <c r="Q154" s="253"/>
      <c r="R154" s="253"/>
      <c r="S154" s="253"/>
      <c r="T154" s="253"/>
      <c r="U154" s="253"/>
      <c r="V154" s="253"/>
      <c r="W154" s="253"/>
      <c r="X154" s="253"/>
      <c r="Y154" s="253"/>
      <c r="Z154" s="253"/>
      <c r="AA154" s="253"/>
      <c r="AB154" s="253"/>
    </row>
    <row r="155" spans="1:28" ht="11.25" customHeight="1" x14ac:dyDescent="0.25">
      <c r="A155" s="376"/>
      <c r="B155" s="253"/>
      <c r="C155" s="422"/>
      <c r="D155" s="378"/>
      <c r="E155" s="423"/>
      <c r="F155" s="423"/>
      <c r="G155" s="423"/>
      <c r="H155" s="423"/>
      <c r="I155" s="423"/>
      <c r="J155" s="423"/>
      <c r="K155" s="423"/>
      <c r="L155" s="423"/>
      <c r="M155" s="253"/>
      <c r="N155" s="253"/>
      <c r="O155" s="253"/>
      <c r="P155" s="253"/>
      <c r="Q155" s="253"/>
      <c r="R155" s="253"/>
      <c r="S155" s="253"/>
      <c r="T155" s="253"/>
      <c r="U155" s="253"/>
      <c r="V155" s="253"/>
      <c r="W155" s="253"/>
      <c r="X155" s="253"/>
      <c r="Y155" s="253"/>
      <c r="Z155" s="253"/>
      <c r="AA155" s="253"/>
      <c r="AB155" s="253"/>
    </row>
    <row r="156" spans="1:28" ht="11.25" customHeight="1" x14ac:dyDescent="0.25">
      <c r="A156" s="376"/>
      <c r="B156" s="253"/>
      <c r="C156" s="422"/>
      <c r="D156" s="378"/>
      <c r="E156" s="423"/>
      <c r="F156" s="423"/>
      <c r="G156" s="423"/>
      <c r="H156" s="423"/>
      <c r="I156" s="423"/>
      <c r="J156" s="423"/>
      <c r="K156" s="423"/>
      <c r="L156" s="42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  <c r="AA156" s="253"/>
      <c r="AB156" s="253"/>
    </row>
    <row r="157" spans="1:28" ht="11.25" customHeight="1" x14ac:dyDescent="0.25">
      <c r="A157" s="376"/>
      <c r="B157" s="253"/>
      <c r="C157" s="422"/>
      <c r="D157" s="378"/>
      <c r="E157" s="423"/>
      <c r="F157" s="423"/>
      <c r="G157" s="423"/>
      <c r="H157" s="423"/>
      <c r="I157" s="423"/>
      <c r="J157" s="423"/>
      <c r="K157" s="423"/>
      <c r="L157" s="42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  <c r="AA157" s="253"/>
      <c r="AB157" s="253"/>
    </row>
    <row r="158" spans="1:28" ht="11.25" customHeight="1" x14ac:dyDescent="0.25">
      <c r="A158" s="376"/>
      <c r="B158" s="253"/>
      <c r="C158" s="422"/>
      <c r="D158" s="378"/>
      <c r="E158" s="423"/>
      <c r="F158" s="423"/>
      <c r="G158" s="423"/>
      <c r="H158" s="423"/>
      <c r="I158" s="423"/>
      <c r="J158" s="423"/>
      <c r="K158" s="423"/>
      <c r="L158" s="42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</row>
    <row r="159" spans="1:28" ht="11.25" customHeight="1" x14ac:dyDescent="0.25">
      <c r="A159" s="376"/>
      <c r="B159" s="253"/>
      <c r="C159" s="422"/>
      <c r="D159" s="378"/>
      <c r="E159" s="423"/>
      <c r="F159" s="423"/>
      <c r="G159" s="423"/>
      <c r="H159" s="423"/>
      <c r="I159" s="423"/>
      <c r="J159" s="423"/>
      <c r="K159" s="423"/>
      <c r="L159" s="42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  <c r="AA159" s="253"/>
      <c r="AB159" s="253"/>
    </row>
    <row r="160" spans="1:28" ht="11.25" customHeight="1" x14ac:dyDescent="0.25">
      <c r="A160" s="376"/>
      <c r="B160" s="253"/>
      <c r="C160" s="422"/>
      <c r="D160" s="378"/>
      <c r="E160" s="423"/>
      <c r="F160" s="423"/>
      <c r="G160" s="423"/>
      <c r="H160" s="423"/>
      <c r="I160" s="423"/>
      <c r="J160" s="423"/>
      <c r="K160" s="423"/>
      <c r="L160" s="423"/>
      <c r="M160" s="253"/>
      <c r="N160" s="253"/>
      <c r="O160" s="253"/>
      <c r="P160" s="253"/>
      <c r="Q160" s="253"/>
      <c r="R160" s="253"/>
      <c r="S160" s="253"/>
      <c r="T160" s="253"/>
      <c r="U160" s="253"/>
      <c r="V160" s="253"/>
      <c r="W160" s="253"/>
      <c r="X160" s="253"/>
      <c r="Y160" s="253"/>
      <c r="Z160" s="253"/>
      <c r="AA160" s="253"/>
      <c r="AB160" s="253"/>
    </row>
    <row r="161" spans="1:28" ht="11.25" customHeight="1" x14ac:dyDescent="0.25">
      <c r="A161" s="376"/>
      <c r="B161" s="253"/>
      <c r="C161" s="422"/>
      <c r="D161" s="378"/>
      <c r="E161" s="423"/>
      <c r="F161" s="423"/>
      <c r="G161" s="423"/>
      <c r="H161" s="423"/>
      <c r="I161" s="423"/>
      <c r="J161" s="423"/>
      <c r="K161" s="423"/>
      <c r="L161" s="423"/>
      <c r="M161" s="253"/>
      <c r="N161" s="253"/>
      <c r="O161" s="253"/>
      <c r="P161" s="253"/>
      <c r="Q161" s="253"/>
      <c r="R161" s="253"/>
      <c r="S161" s="253"/>
      <c r="T161" s="253"/>
      <c r="U161" s="253"/>
      <c r="V161" s="253"/>
      <c r="W161" s="253"/>
      <c r="X161" s="253"/>
      <c r="Y161" s="253"/>
      <c r="Z161" s="253"/>
      <c r="AA161" s="253"/>
      <c r="AB161" s="253"/>
    </row>
    <row r="162" spans="1:28" ht="11.25" customHeight="1" x14ac:dyDescent="0.25">
      <c r="A162" s="376"/>
      <c r="B162" s="253"/>
      <c r="C162" s="422"/>
      <c r="D162" s="378"/>
      <c r="E162" s="423"/>
      <c r="F162" s="423"/>
      <c r="G162" s="423"/>
      <c r="H162" s="423"/>
      <c r="I162" s="423"/>
      <c r="J162" s="423"/>
      <c r="K162" s="423"/>
      <c r="L162" s="42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  <c r="AA162" s="253"/>
      <c r="AB162" s="253"/>
    </row>
    <row r="163" spans="1:28" ht="11.25" customHeight="1" x14ac:dyDescent="0.25">
      <c r="A163" s="376"/>
      <c r="B163" s="253"/>
      <c r="C163" s="422"/>
      <c r="D163" s="378"/>
      <c r="E163" s="423"/>
      <c r="F163" s="423"/>
      <c r="G163" s="423"/>
      <c r="H163" s="423"/>
      <c r="I163" s="423"/>
      <c r="J163" s="423"/>
      <c r="K163" s="423"/>
      <c r="L163" s="42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  <c r="AA163" s="253"/>
      <c r="AB163" s="253"/>
    </row>
    <row r="164" spans="1:28" ht="11.25" customHeight="1" x14ac:dyDescent="0.25">
      <c r="A164" s="376"/>
      <c r="B164" s="253"/>
      <c r="C164" s="422"/>
      <c r="D164" s="378"/>
      <c r="E164" s="423"/>
      <c r="F164" s="423"/>
      <c r="G164" s="423"/>
      <c r="H164" s="423"/>
      <c r="I164" s="423"/>
      <c r="J164" s="423"/>
      <c r="K164" s="423"/>
      <c r="L164" s="42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</row>
    <row r="165" spans="1:28" ht="11.25" customHeight="1" x14ac:dyDescent="0.25">
      <c r="A165" s="376"/>
      <c r="B165" s="253"/>
      <c r="C165" s="422"/>
      <c r="D165" s="378"/>
      <c r="E165" s="423"/>
      <c r="F165" s="423"/>
      <c r="G165" s="423"/>
      <c r="H165" s="423"/>
      <c r="I165" s="423"/>
      <c r="J165" s="423"/>
      <c r="K165" s="423"/>
      <c r="L165" s="42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</row>
    <row r="166" spans="1:28" ht="11.25" customHeight="1" x14ac:dyDescent="0.25">
      <c r="A166" s="376"/>
      <c r="B166" s="253"/>
      <c r="C166" s="422"/>
      <c r="D166" s="378"/>
      <c r="E166" s="423"/>
      <c r="F166" s="423"/>
      <c r="G166" s="423"/>
      <c r="H166" s="423"/>
      <c r="I166" s="423"/>
      <c r="J166" s="423"/>
      <c r="K166" s="423"/>
      <c r="L166" s="42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  <c r="AB166" s="253"/>
    </row>
    <row r="167" spans="1:28" ht="11.25" customHeight="1" x14ac:dyDescent="0.25">
      <c r="A167" s="376"/>
      <c r="B167" s="253"/>
      <c r="C167" s="422"/>
      <c r="D167" s="378"/>
      <c r="E167" s="423"/>
      <c r="F167" s="423"/>
      <c r="G167" s="423"/>
      <c r="H167" s="423"/>
      <c r="I167" s="423"/>
      <c r="J167" s="423"/>
      <c r="K167" s="423"/>
      <c r="L167" s="42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  <c r="AA167" s="253"/>
      <c r="AB167" s="253"/>
    </row>
    <row r="168" spans="1:28" ht="11.25" customHeight="1" x14ac:dyDescent="0.25">
      <c r="A168" s="376"/>
      <c r="B168" s="253"/>
      <c r="C168" s="422"/>
      <c r="D168" s="378"/>
      <c r="E168" s="423"/>
      <c r="F168" s="423"/>
      <c r="G168" s="423"/>
      <c r="H168" s="423"/>
      <c r="I168" s="423"/>
      <c r="J168" s="423"/>
      <c r="K168" s="423"/>
      <c r="L168" s="423"/>
      <c r="M168" s="253"/>
      <c r="N168" s="253"/>
      <c r="O168" s="253"/>
      <c r="P168" s="253"/>
      <c r="Q168" s="253"/>
      <c r="R168" s="253"/>
      <c r="S168" s="253"/>
      <c r="T168" s="253"/>
      <c r="U168" s="253"/>
      <c r="V168" s="253"/>
      <c r="W168" s="253"/>
      <c r="X168" s="253"/>
      <c r="Y168" s="253"/>
      <c r="Z168" s="253"/>
      <c r="AA168" s="253"/>
      <c r="AB168" s="253"/>
    </row>
    <row r="169" spans="1:28" ht="11.25" customHeight="1" x14ac:dyDescent="0.25">
      <c r="A169" s="376"/>
      <c r="B169" s="253"/>
      <c r="C169" s="422"/>
      <c r="D169" s="378"/>
      <c r="E169" s="423"/>
      <c r="F169" s="423"/>
      <c r="G169" s="423"/>
      <c r="H169" s="423"/>
      <c r="I169" s="423"/>
      <c r="J169" s="423"/>
      <c r="K169" s="423"/>
      <c r="L169" s="423"/>
      <c r="M169" s="253"/>
      <c r="N169" s="253"/>
      <c r="O169" s="253"/>
      <c r="P169" s="253"/>
      <c r="Q169" s="253"/>
      <c r="R169" s="253"/>
      <c r="S169" s="253"/>
      <c r="T169" s="253"/>
      <c r="U169" s="253"/>
      <c r="V169" s="253"/>
      <c r="W169" s="253"/>
      <c r="X169" s="253"/>
      <c r="Y169" s="253"/>
      <c r="Z169" s="253"/>
      <c r="AA169" s="253"/>
      <c r="AB169" s="253"/>
    </row>
    <row r="170" spans="1:28" ht="11.25" customHeight="1" x14ac:dyDescent="0.25">
      <c r="A170" s="376"/>
      <c r="B170" s="253"/>
      <c r="C170" s="422"/>
      <c r="D170" s="378"/>
      <c r="E170" s="423"/>
      <c r="F170" s="423"/>
      <c r="G170" s="423"/>
      <c r="H170" s="423"/>
      <c r="I170" s="423"/>
      <c r="J170" s="423"/>
      <c r="K170" s="423"/>
      <c r="L170" s="42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  <c r="AB170" s="253"/>
    </row>
    <row r="171" spans="1:28" ht="11.25" customHeight="1" x14ac:dyDescent="0.25">
      <c r="A171" s="376"/>
      <c r="B171" s="253"/>
      <c r="C171" s="422"/>
      <c r="D171" s="378"/>
      <c r="E171" s="423"/>
      <c r="F171" s="423"/>
      <c r="G171" s="423"/>
      <c r="H171" s="423"/>
      <c r="I171" s="423"/>
      <c r="J171" s="423"/>
      <c r="K171" s="423"/>
      <c r="L171" s="42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3"/>
    </row>
    <row r="172" spans="1:28" ht="11.25" customHeight="1" x14ac:dyDescent="0.25">
      <c r="A172" s="376"/>
      <c r="B172" s="253"/>
      <c r="C172" s="422"/>
      <c r="D172" s="378"/>
      <c r="E172" s="423"/>
      <c r="F172" s="423"/>
      <c r="G172" s="423"/>
      <c r="H172" s="423"/>
      <c r="I172" s="423"/>
      <c r="J172" s="423"/>
      <c r="K172" s="423"/>
      <c r="L172" s="42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3"/>
    </row>
    <row r="173" spans="1:28" ht="11.25" customHeight="1" x14ac:dyDescent="0.25">
      <c r="A173" s="376"/>
      <c r="B173" s="253"/>
      <c r="C173" s="422"/>
      <c r="D173" s="378"/>
      <c r="E173" s="423"/>
      <c r="F173" s="423"/>
      <c r="G173" s="423"/>
      <c r="H173" s="423"/>
      <c r="I173" s="423"/>
      <c r="J173" s="423"/>
      <c r="K173" s="423"/>
      <c r="L173" s="42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  <c r="AB173" s="253"/>
    </row>
    <row r="174" spans="1:28" ht="11.25" customHeight="1" x14ac:dyDescent="0.25">
      <c r="A174" s="376"/>
      <c r="B174" s="253"/>
      <c r="C174" s="422"/>
      <c r="D174" s="378"/>
      <c r="E174" s="423"/>
      <c r="F174" s="423"/>
      <c r="G174" s="423"/>
      <c r="H174" s="423"/>
      <c r="I174" s="423"/>
      <c r="J174" s="423"/>
      <c r="K174" s="423"/>
      <c r="L174" s="423"/>
      <c r="M174" s="253"/>
      <c r="N174" s="253"/>
      <c r="O174" s="253"/>
      <c r="P174" s="253"/>
      <c r="Q174" s="253"/>
      <c r="R174" s="253"/>
      <c r="S174" s="253"/>
      <c r="T174" s="253"/>
      <c r="U174" s="253"/>
      <c r="V174" s="253"/>
      <c r="W174" s="253"/>
      <c r="X174" s="253"/>
      <c r="Y174" s="253"/>
      <c r="Z174" s="253"/>
      <c r="AA174" s="253"/>
      <c r="AB174" s="253"/>
    </row>
    <row r="175" spans="1:28" ht="11.25" customHeight="1" x14ac:dyDescent="0.25">
      <c r="A175" s="376"/>
      <c r="B175" s="253"/>
      <c r="C175" s="422"/>
      <c r="D175" s="378"/>
      <c r="E175" s="423"/>
      <c r="F175" s="423"/>
      <c r="G175" s="423"/>
      <c r="H175" s="423"/>
      <c r="I175" s="423"/>
      <c r="J175" s="423"/>
      <c r="K175" s="423"/>
      <c r="L175" s="42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  <c r="AA175" s="253"/>
      <c r="AB175" s="253"/>
    </row>
    <row r="176" spans="1:28" ht="11.25" customHeight="1" x14ac:dyDescent="0.25">
      <c r="A176" s="376"/>
      <c r="B176" s="253"/>
      <c r="C176" s="422"/>
      <c r="D176" s="378"/>
      <c r="E176" s="423"/>
      <c r="F176" s="423"/>
      <c r="G176" s="423"/>
      <c r="H176" s="423"/>
      <c r="I176" s="423"/>
      <c r="J176" s="423"/>
      <c r="K176" s="423"/>
      <c r="L176" s="42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  <c r="AA176" s="253"/>
      <c r="AB176" s="253"/>
    </row>
    <row r="177" spans="1:28" ht="11.25" customHeight="1" x14ac:dyDescent="0.25">
      <c r="A177" s="376"/>
      <c r="B177" s="253"/>
      <c r="C177" s="422"/>
      <c r="D177" s="378"/>
      <c r="E177" s="423"/>
      <c r="F177" s="423"/>
      <c r="G177" s="423"/>
      <c r="H177" s="423"/>
      <c r="I177" s="423"/>
      <c r="J177" s="423"/>
      <c r="K177" s="423"/>
      <c r="L177" s="42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  <c r="AA177" s="253"/>
      <c r="AB177" s="253"/>
    </row>
    <row r="178" spans="1:28" ht="11.25" customHeight="1" x14ac:dyDescent="0.25">
      <c r="A178" s="376"/>
      <c r="B178" s="253"/>
      <c r="C178" s="422"/>
      <c r="D178" s="378"/>
      <c r="E178" s="423"/>
      <c r="F178" s="423"/>
      <c r="G178" s="423"/>
      <c r="H178" s="423"/>
      <c r="I178" s="423"/>
      <c r="J178" s="423"/>
      <c r="K178" s="423"/>
      <c r="L178" s="42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  <c r="AA178" s="253"/>
      <c r="AB178" s="253"/>
    </row>
    <row r="179" spans="1:28" ht="11.25" customHeight="1" x14ac:dyDescent="0.25">
      <c r="A179" s="376"/>
      <c r="B179" s="253"/>
      <c r="C179" s="422"/>
      <c r="D179" s="378"/>
      <c r="E179" s="423"/>
      <c r="F179" s="423"/>
      <c r="G179" s="423"/>
      <c r="H179" s="423"/>
      <c r="I179" s="423"/>
      <c r="J179" s="423"/>
      <c r="K179" s="423"/>
      <c r="L179" s="42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</row>
    <row r="180" spans="1:28" ht="11.25" customHeight="1" x14ac:dyDescent="0.25">
      <c r="A180" s="376"/>
      <c r="B180" s="253"/>
      <c r="C180" s="422"/>
      <c r="D180" s="378"/>
      <c r="E180" s="423"/>
      <c r="F180" s="423"/>
      <c r="G180" s="423"/>
      <c r="H180" s="423"/>
      <c r="I180" s="423"/>
      <c r="J180" s="423"/>
      <c r="K180" s="423"/>
      <c r="L180" s="42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3"/>
    </row>
    <row r="181" spans="1:28" ht="11.25" customHeight="1" x14ac:dyDescent="0.25">
      <c r="A181" s="376"/>
      <c r="B181" s="253"/>
      <c r="C181" s="422"/>
      <c r="D181" s="378"/>
      <c r="E181" s="423"/>
      <c r="F181" s="423"/>
      <c r="G181" s="423"/>
      <c r="H181" s="423"/>
      <c r="I181" s="423"/>
      <c r="J181" s="423"/>
      <c r="K181" s="423"/>
      <c r="L181" s="42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3"/>
    </row>
    <row r="182" spans="1:28" ht="11.25" customHeight="1" x14ac:dyDescent="0.25">
      <c r="A182" s="376"/>
      <c r="B182" s="253"/>
      <c r="C182" s="422"/>
      <c r="D182" s="378"/>
      <c r="E182" s="423"/>
      <c r="F182" s="423"/>
      <c r="G182" s="423"/>
      <c r="H182" s="423"/>
      <c r="I182" s="423"/>
      <c r="J182" s="423"/>
      <c r="K182" s="423"/>
      <c r="L182" s="423"/>
      <c r="M182" s="253"/>
      <c r="N182" s="253"/>
      <c r="O182" s="253"/>
      <c r="P182" s="253"/>
      <c r="Q182" s="253"/>
      <c r="R182" s="253"/>
      <c r="S182" s="253"/>
      <c r="T182" s="253"/>
      <c r="U182" s="253"/>
      <c r="V182" s="253"/>
      <c r="W182" s="253"/>
      <c r="X182" s="253"/>
      <c r="Y182" s="253"/>
      <c r="Z182" s="253"/>
      <c r="AA182" s="253"/>
      <c r="AB182" s="253"/>
    </row>
    <row r="183" spans="1:28" ht="11.25" customHeight="1" x14ac:dyDescent="0.25">
      <c r="A183" s="376"/>
      <c r="B183" s="253"/>
      <c r="C183" s="422"/>
      <c r="D183" s="378"/>
      <c r="E183" s="423"/>
      <c r="F183" s="423"/>
      <c r="G183" s="423"/>
      <c r="H183" s="423"/>
      <c r="I183" s="423"/>
      <c r="J183" s="423"/>
      <c r="K183" s="423"/>
      <c r="L183" s="423"/>
      <c r="M183" s="253"/>
      <c r="N183" s="253"/>
      <c r="O183" s="253"/>
      <c r="P183" s="253"/>
      <c r="Q183" s="253"/>
      <c r="R183" s="253"/>
      <c r="S183" s="253"/>
      <c r="T183" s="253"/>
      <c r="U183" s="253"/>
      <c r="V183" s="253"/>
      <c r="W183" s="253"/>
      <c r="X183" s="253"/>
      <c r="Y183" s="253"/>
      <c r="Z183" s="253"/>
      <c r="AA183" s="253"/>
      <c r="AB183" s="253"/>
    </row>
    <row r="184" spans="1:28" ht="11.25" customHeight="1" x14ac:dyDescent="0.25">
      <c r="A184" s="376"/>
      <c r="B184" s="253"/>
      <c r="C184" s="422"/>
      <c r="D184" s="378"/>
      <c r="E184" s="423"/>
      <c r="F184" s="423"/>
      <c r="G184" s="423"/>
      <c r="H184" s="423"/>
      <c r="I184" s="423"/>
      <c r="J184" s="423"/>
      <c r="K184" s="423"/>
      <c r="L184" s="42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3"/>
    </row>
    <row r="185" spans="1:28" ht="11.25" customHeight="1" x14ac:dyDescent="0.25">
      <c r="A185" s="376"/>
      <c r="B185" s="253"/>
      <c r="C185" s="422"/>
      <c r="D185" s="378"/>
      <c r="E185" s="423"/>
      <c r="F185" s="423"/>
      <c r="G185" s="423"/>
      <c r="H185" s="423"/>
      <c r="I185" s="423"/>
      <c r="J185" s="423"/>
      <c r="K185" s="423"/>
      <c r="L185" s="42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3"/>
    </row>
    <row r="186" spans="1:28" ht="11.25" customHeight="1" x14ac:dyDescent="0.25">
      <c r="A186" s="376"/>
      <c r="B186" s="253"/>
      <c r="C186" s="422"/>
      <c r="D186" s="378"/>
      <c r="E186" s="423"/>
      <c r="F186" s="423"/>
      <c r="G186" s="423"/>
      <c r="H186" s="423"/>
      <c r="I186" s="423"/>
      <c r="J186" s="423"/>
      <c r="K186" s="423"/>
      <c r="L186" s="42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  <c r="AB186" s="253"/>
    </row>
    <row r="187" spans="1:28" ht="11.25" customHeight="1" x14ac:dyDescent="0.25">
      <c r="A187" s="376"/>
      <c r="B187" s="253"/>
      <c r="C187" s="422"/>
      <c r="D187" s="378"/>
      <c r="E187" s="423"/>
      <c r="F187" s="423"/>
      <c r="G187" s="423"/>
      <c r="H187" s="423"/>
      <c r="I187" s="423"/>
      <c r="J187" s="423"/>
      <c r="K187" s="423"/>
      <c r="L187" s="42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  <c r="AB187" s="253"/>
    </row>
    <row r="188" spans="1:28" ht="11.25" customHeight="1" x14ac:dyDescent="0.25">
      <c r="A188" s="376"/>
      <c r="B188" s="253"/>
      <c r="C188" s="422"/>
      <c r="D188" s="378"/>
      <c r="E188" s="423"/>
      <c r="F188" s="423"/>
      <c r="G188" s="423"/>
      <c r="H188" s="423"/>
      <c r="I188" s="423"/>
      <c r="J188" s="423"/>
      <c r="K188" s="423"/>
      <c r="L188" s="423"/>
      <c r="M188" s="253"/>
      <c r="N188" s="253"/>
      <c r="O188" s="253"/>
      <c r="P188" s="253"/>
      <c r="Q188" s="253"/>
      <c r="R188" s="253"/>
      <c r="S188" s="253"/>
      <c r="T188" s="253"/>
      <c r="U188" s="253"/>
      <c r="V188" s="253"/>
      <c r="W188" s="253"/>
      <c r="X188" s="253"/>
      <c r="Y188" s="253"/>
      <c r="Z188" s="253"/>
      <c r="AA188" s="253"/>
      <c r="AB188" s="253"/>
    </row>
    <row r="189" spans="1:28" ht="11.25" customHeight="1" x14ac:dyDescent="0.25">
      <c r="A189" s="376"/>
      <c r="B189" s="253"/>
      <c r="C189" s="422"/>
      <c r="D189" s="378"/>
      <c r="E189" s="423"/>
      <c r="F189" s="423"/>
      <c r="G189" s="423"/>
      <c r="H189" s="423"/>
      <c r="I189" s="423"/>
      <c r="J189" s="423"/>
      <c r="K189" s="423"/>
      <c r="L189" s="423"/>
      <c r="M189" s="253"/>
      <c r="N189" s="253"/>
      <c r="O189" s="253"/>
      <c r="P189" s="253"/>
      <c r="Q189" s="253"/>
      <c r="R189" s="253"/>
      <c r="S189" s="253"/>
      <c r="T189" s="253"/>
      <c r="U189" s="253"/>
      <c r="V189" s="253"/>
      <c r="W189" s="253"/>
      <c r="X189" s="253"/>
      <c r="Y189" s="253"/>
      <c r="Z189" s="253"/>
      <c r="AA189" s="253"/>
      <c r="AB189" s="253"/>
    </row>
    <row r="190" spans="1:28" ht="11.25" customHeight="1" x14ac:dyDescent="0.25">
      <c r="A190" s="376"/>
      <c r="B190" s="253"/>
      <c r="C190" s="422"/>
      <c r="D190" s="378"/>
      <c r="E190" s="423"/>
      <c r="F190" s="423"/>
      <c r="G190" s="423"/>
      <c r="H190" s="423"/>
      <c r="I190" s="423"/>
      <c r="J190" s="423"/>
      <c r="K190" s="423"/>
      <c r="L190" s="42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  <c r="AB190" s="253"/>
    </row>
    <row r="191" spans="1:28" ht="11.25" customHeight="1" x14ac:dyDescent="0.25">
      <c r="A191" s="376"/>
      <c r="B191" s="253"/>
      <c r="C191" s="422"/>
      <c r="D191" s="378"/>
      <c r="E191" s="423"/>
      <c r="F191" s="423"/>
      <c r="G191" s="423"/>
      <c r="H191" s="423"/>
      <c r="I191" s="423"/>
      <c r="J191" s="423"/>
      <c r="K191" s="423"/>
      <c r="L191" s="423"/>
      <c r="M191" s="253"/>
      <c r="N191" s="253"/>
      <c r="O191" s="253"/>
      <c r="P191" s="253"/>
      <c r="Q191" s="253"/>
      <c r="R191" s="253"/>
      <c r="S191" s="253"/>
      <c r="T191" s="253"/>
      <c r="U191" s="253"/>
      <c r="V191" s="253"/>
      <c r="W191" s="253"/>
      <c r="X191" s="253"/>
      <c r="Y191" s="253"/>
      <c r="Z191" s="253"/>
      <c r="AA191" s="253"/>
      <c r="AB191" s="253"/>
    </row>
    <row r="192" spans="1:28" ht="11.25" customHeight="1" x14ac:dyDescent="0.25">
      <c r="A192" s="376"/>
      <c r="B192" s="253"/>
      <c r="C192" s="422"/>
      <c r="D192" s="378"/>
      <c r="E192" s="423"/>
      <c r="F192" s="423"/>
      <c r="G192" s="423"/>
      <c r="H192" s="423"/>
      <c r="I192" s="423"/>
      <c r="J192" s="423"/>
      <c r="K192" s="423"/>
      <c r="L192" s="423"/>
      <c r="M192" s="253"/>
      <c r="N192" s="253"/>
      <c r="O192" s="253"/>
      <c r="P192" s="253"/>
      <c r="Q192" s="253"/>
      <c r="R192" s="253"/>
      <c r="S192" s="253"/>
      <c r="T192" s="253"/>
      <c r="U192" s="253"/>
      <c r="V192" s="253"/>
      <c r="W192" s="253"/>
      <c r="X192" s="253"/>
      <c r="Y192" s="253"/>
      <c r="Z192" s="253"/>
      <c r="AA192" s="253"/>
      <c r="AB192" s="253"/>
    </row>
    <row r="193" spans="1:28" ht="11.25" customHeight="1" x14ac:dyDescent="0.25">
      <c r="A193" s="376"/>
      <c r="B193" s="253"/>
      <c r="C193" s="422"/>
      <c r="D193" s="378"/>
      <c r="E193" s="423"/>
      <c r="F193" s="423"/>
      <c r="G193" s="423"/>
      <c r="H193" s="423"/>
      <c r="I193" s="423"/>
      <c r="J193" s="423"/>
      <c r="K193" s="423"/>
      <c r="L193" s="42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  <c r="AA193" s="253"/>
      <c r="AB193" s="253"/>
    </row>
    <row r="194" spans="1:28" ht="11.25" customHeight="1" x14ac:dyDescent="0.25">
      <c r="A194" s="376"/>
      <c r="B194" s="253"/>
      <c r="C194" s="422"/>
      <c r="D194" s="378"/>
      <c r="E194" s="423"/>
      <c r="F194" s="423"/>
      <c r="G194" s="423"/>
      <c r="H194" s="423"/>
      <c r="I194" s="423"/>
      <c r="J194" s="423"/>
      <c r="K194" s="423"/>
      <c r="L194" s="42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  <c r="AA194" s="253"/>
      <c r="AB194" s="253"/>
    </row>
    <row r="195" spans="1:28" ht="11.25" customHeight="1" x14ac:dyDescent="0.25">
      <c r="A195" s="376"/>
      <c r="B195" s="253"/>
      <c r="C195" s="422"/>
      <c r="D195" s="378"/>
      <c r="E195" s="423"/>
      <c r="F195" s="423"/>
      <c r="G195" s="423"/>
      <c r="H195" s="423"/>
      <c r="I195" s="423"/>
      <c r="J195" s="423"/>
      <c r="K195" s="423"/>
      <c r="L195" s="423"/>
      <c r="M195" s="253"/>
      <c r="N195" s="253"/>
      <c r="O195" s="253"/>
      <c r="P195" s="253"/>
      <c r="Q195" s="253"/>
      <c r="R195" s="253"/>
      <c r="S195" s="253"/>
      <c r="T195" s="253"/>
      <c r="U195" s="253"/>
      <c r="V195" s="253"/>
      <c r="W195" s="253"/>
      <c r="X195" s="253"/>
      <c r="Y195" s="253"/>
      <c r="Z195" s="253"/>
      <c r="AA195" s="253"/>
      <c r="AB195" s="253"/>
    </row>
    <row r="196" spans="1:28" ht="11.25" customHeight="1" x14ac:dyDescent="0.25">
      <c r="A196" s="376"/>
      <c r="B196" s="253"/>
      <c r="C196" s="422"/>
      <c r="D196" s="378"/>
      <c r="E196" s="423"/>
      <c r="F196" s="423"/>
      <c r="G196" s="423"/>
      <c r="H196" s="423"/>
      <c r="I196" s="423"/>
      <c r="J196" s="423"/>
      <c r="K196" s="423"/>
      <c r="L196" s="423"/>
      <c r="M196" s="253"/>
      <c r="N196" s="253"/>
      <c r="O196" s="253"/>
      <c r="P196" s="253"/>
      <c r="Q196" s="253"/>
      <c r="R196" s="253"/>
      <c r="S196" s="253"/>
      <c r="T196" s="253"/>
      <c r="U196" s="253"/>
      <c r="V196" s="253"/>
      <c r="W196" s="253"/>
      <c r="X196" s="253"/>
      <c r="Y196" s="253"/>
      <c r="Z196" s="253"/>
      <c r="AA196" s="253"/>
      <c r="AB196" s="253"/>
    </row>
    <row r="197" spans="1:28" ht="11.25" customHeight="1" x14ac:dyDescent="0.25">
      <c r="A197" s="376"/>
      <c r="B197" s="253"/>
      <c r="C197" s="422"/>
      <c r="D197" s="378"/>
      <c r="E197" s="423"/>
      <c r="F197" s="423"/>
      <c r="G197" s="423"/>
      <c r="H197" s="423"/>
      <c r="I197" s="423"/>
      <c r="J197" s="423"/>
      <c r="K197" s="423"/>
      <c r="L197" s="423"/>
      <c r="M197" s="253"/>
      <c r="N197" s="253"/>
      <c r="O197" s="253"/>
      <c r="P197" s="253"/>
      <c r="Q197" s="253"/>
      <c r="R197" s="253"/>
      <c r="S197" s="253"/>
      <c r="T197" s="253"/>
      <c r="U197" s="253"/>
      <c r="V197" s="253"/>
      <c r="W197" s="253"/>
      <c r="X197" s="253"/>
      <c r="Y197" s="253"/>
      <c r="Z197" s="253"/>
      <c r="AA197" s="253"/>
      <c r="AB197" s="253"/>
    </row>
    <row r="198" spans="1:28" ht="11.25" customHeight="1" x14ac:dyDescent="0.25">
      <c r="A198" s="376"/>
      <c r="B198" s="253"/>
      <c r="C198" s="422"/>
      <c r="D198" s="378"/>
      <c r="E198" s="423"/>
      <c r="F198" s="423"/>
      <c r="G198" s="423"/>
      <c r="H198" s="423"/>
      <c r="I198" s="423"/>
      <c r="J198" s="423"/>
      <c r="K198" s="423"/>
      <c r="L198" s="42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  <c r="Z198" s="253"/>
      <c r="AA198" s="253"/>
      <c r="AB198" s="253"/>
    </row>
    <row r="199" spans="1:28" ht="11.25" customHeight="1" x14ac:dyDescent="0.25">
      <c r="A199" s="376"/>
      <c r="B199" s="253"/>
      <c r="C199" s="422"/>
      <c r="D199" s="378"/>
      <c r="E199" s="423"/>
      <c r="F199" s="423"/>
      <c r="G199" s="423"/>
      <c r="H199" s="423"/>
      <c r="I199" s="423"/>
      <c r="J199" s="423"/>
      <c r="K199" s="423"/>
      <c r="L199" s="42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  <c r="AA199" s="253"/>
      <c r="AB199" s="253"/>
    </row>
    <row r="200" spans="1:28" ht="11.25" customHeight="1" x14ac:dyDescent="0.25">
      <c r="A200" s="376"/>
      <c r="B200" s="253"/>
      <c r="C200" s="422"/>
      <c r="D200" s="378"/>
      <c r="E200" s="423"/>
      <c r="F200" s="423"/>
      <c r="G200" s="423"/>
      <c r="H200" s="423"/>
      <c r="I200" s="423"/>
      <c r="J200" s="423"/>
      <c r="K200" s="423"/>
      <c r="L200" s="42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3"/>
      <c r="AB200" s="253"/>
    </row>
    <row r="201" spans="1:28" ht="11.25" customHeight="1" x14ac:dyDescent="0.25">
      <c r="A201" s="376"/>
      <c r="B201" s="253"/>
      <c r="C201" s="422"/>
      <c r="D201" s="378"/>
      <c r="E201" s="423"/>
      <c r="F201" s="423"/>
      <c r="G201" s="423"/>
      <c r="H201" s="423"/>
      <c r="I201" s="423"/>
      <c r="J201" s="423"/>
      <c r="K201" s="423"/>
      <c r="L201" s="42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  <c r="AA201" s="253"/>
      <c r="AB201" s="253"/>
    </row>
    <row r="202" spans="1:28" ht="11.25" customHeight="1" x14ac:dyDescent="0.25">
      <c r="A202" s="376"/>
      <c r="B202" s="253"/>
      <c r="C202" s="422"/>
      <c r="D202" s="378"/>
      <c r="E202" s="423"/>
      <c r="F202" s="423"/>
      <c r="G202" s="423"/>
      <c r="H202" s="423"/>
      <c r="I202" s="423"/>
      <c r="J202" s="423"/>
      <c r="K202" s="423"/>
      <c r="L202" s="423"/>
      <c r="M202" s="253"/>
      <c r="N202" s="253"/>
      <c r="O202" s="253"/>
      <c r="P202" s="253"/>
      <c r="Q202" s="253"/>
      <c r="R202" s="253"/>
      <c r="S202" s="253"/>
      <c r="T202" s="253"/>
      <c r="U202" s="253"/>
      <c r="V202" s="253"/>
      <c r="W202" s="253"/>
      <c r="X202" s="253"/>
      <c r="Y202" s="253"/>
      <c r="Z202" s="253"/>
      <c r="AA202" s="253"/>
      <c r="AB202" s="253"/>
    </row>
    <row r="203" spans="1:28" ht="11.25" customHeight="1" x14ac:dyDescent="0.25">
      <c r="A203" s="376"/>
      <c r="B203" s="253"/>
      <c r="C203" s="422"/>
      <c r="D203" s="378"/>
      <c r="E203" s="423"/>
      <c r="F203" s="423"/>
      <c r="G203" s="423"/>
      <c r="H203" s="423"/>
      <c r="I203" s="423"/>
      <c r="J203" s="423"/>
      <c r="K203" s="423"/>
      <c r="L203" s="423"/>
      <c r="M203" s="253"/>
      <c r="N203" s="253"/>
      <c r="O203" s="253"/>
      <c r="P203" s="253"/>
      <c r="Q203" s="253"/>
      <c r="R203" s="253"/>
      <c r="S203" s="253"/>
      <c r="T203" s="253"/>
      <c r="U203" s="253"/>
      <c r="V203" s="253"/>
      <c r="W203" s="253"/>
      <c r="X203" s="253"/>
      <c r="Y203" s="253"/>
      <c r="Z203" s="253"/>
      <c r="AA203" s="253"/>
      <c r="AB203" s="253"/>
    </row>
    <row r="204" spans="1:28" ht="11.25" customHeight="1" x14ac:dyDescent="0.25">
      <c r="A204" s="376"/>
      <c r="B204" s="253"/>
      <c r="C204" s="422"/>
      <c r="D204" s="378"/>
      <c r="E204" s="423"/>
      <c r="F204" s="423"/>
      <c r="G204" s="423"/>
      <c r="H204" s="423"/>
      <c r="I204" s="423"/>
      <c r="J204" s="423"/>
      <c r="K204" s="423"/>
      <c r="L204" s="423"/>
      <c r="M204" s="253"/>
      <c r="N204" s="253"/>
      <c r="O204" s="253"/>
      <c r="P204" s="253"/>
      <c r="Q204" s="253"/>
      <c r="R204" s="253"/>
      <c r="S204" s="253"/>
      <c r="T204" s="253"/>
      <c r="U204" s="253"/>
      <c r="V204" s="253"/>
      <c r="W204" s="253"/>
      <c r="X204" s="253"/>
      <c r="Y204" s="253"/>
      <c r="Z204" s="253"/>
      <c r="AA204" s="253"/>
      <c r="AB204" s="253"/>
    </row>
    <row r="205" spans="1:28" ht="11.25" customHeight="1" x14ac:dyDescent="0.25">
      <c r="A205" s="376"/>
      <c r="B205" s="253"/>
      <c r="C205" s="422"/>
      <c r="D205" s="378"/>
      <c r="E205" s="423"/>
      <c r="F205" s="423"/>
      <c r="G205" s="423"/>
      <c r="H205" s="423"/>
      <c r="I205" s="423"/>
      <c r="J205" s="423"/>
      <c r="K205" s="423"/>
      <c r="L205" s="423"/>
      <c r="M205" s="253"/>
      <c r="N205" s="253"/>
      <c r="O205" s="253"/>
      <c r="P205" s="253"/>
      <c r="Q205" s="253"/>
      <c r="R205" s="253"/>
      <c r="S205" s="253"/>
      <c r="T205" s="253"/>
      <c r="U205" s="253"/>
      <c r="V205" s="253"/>
      <c r="W205" s="253"/>
      <c r="X205" s="253"/>
      <c r="Y205" s="253"/>
      <c r="Z205" s="253"/>
      <c r="AA205" s="253"/>
      <c r="AB205" s="253"/>
    </row>
    <row r="206" spans="1:28" ht="11.25" customHeight="1" x14ac:dyDescent="0.25">
      <c r="A206" s="376"/>
      <c r="B206" s="253"/>
      <c r="C206" s="422"/>
      <c r="D206" s="378"/>
      <c r="E206" s="423"/>
      <c r="F206" s="423"/>
      <c r="G206" s="423"/>
      <c r="H206" s="423"/>
      <c r="I206" s="423"/>
      <c r="J206" s="423"/>
      <c r="K206" s="423"/>
      <c r="L206" s="423"/>
      <c r="M206" s="253"/>
      <c r="N206" s="253"/>
      <c r="O206" s="253"/>
      <c r="P206" s="253"/>
      <c r="Q206" s="253"/>
      <c r="R206" s="253"/>
      <c r="S206" s="253"/>
      <c r="T206" s="253"/>
      <c r="U206" s="253"/>
      <c r="V206" s="253"/>
      <c r="W206" s="253"/>
      <c r="X206" s="253"/>
      <c r="Y206" s="253"/>
      <c r="Z206" s="253"/>
      <c r="AA206" s="253"/>
      <c r="AB206" s="253"/>
    </row>
    <row r="207" spans="1:28" ht="11.25" customHeight="1" x14ac:dyDescent="0.25">
      <c r="A207" s="376"/>
      <c r="B207" s="253"/>
      <c r="C207" s="422"/>
      <c r="D207" s="378"/>
      <c r="E207" s="423"/>
      <c r="F207" s="423"/>
      <c r="G207" s="423"/>
      <c r="H207" s="423"/>
      <c r="I207" s="423"/>
      <c r="J207" s="423"/>
      <c r="K207" s="423"/>
      <c r="L207" s="42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  <c r="Z207" s="253"/>
      <c r="AA207" s="253"/>
      <c r="AB207" s="253"/>
    </row>
    <row r="208" spans="1:28" ht="11.25" customHeight="1" x14ac:dyDescent="0.25">
      <c r="A208" s="376"/>
      <c r="B208" s="253"/>
      <c r="C208" s="422"/>
      <c r="D208" s="378"/>
      <c r="E208" s="423"/>
      <c r="F208" s="423"/>
      <c r="G208" s="423"/>
      <c r="H208" s="423"/>
      <c r="I208" s="423"/>
      <c r="J208" s="423"/>
      <c r="K208" s="423"/>
      <c r="L208" s="42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  <c r="Z208" s="253"/>
      <c r="AA208" s="253"/>
      <c r="AB208" s="253"/>
    </row>
    <row r="209" spans="1:28" ht="11.25" customHeight="1" x14ac:dyDescent="0.25">
      <c r="A209" s="376"/>
      <c r="B209" s="253"/>
      <c r="C209" s="422"/>
      <c r="D209" s="378"/>
      <c r="E209" s="423"/>
      <c r="F209" s="423"/>
      <c r="G209" s="423"/>
      <c r="H209" s="423"/>
      <c r="I209" s="423"/>
      <c r="J209" s="423"/>
      <c r="K209" s="423"/>
      <c r="L209" s="42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  <c r="Z209" s="253"/>
      <c r="AA209" s="253"/>
      <c r="AB209" s="253"/>
    </row>
    <row r="210" spans="1:28" ht="11.25" customHeight="1" x14ac:dyDescent="0.25">
      <c r="A210" s="376"/>
      <c r="B210" s="253"/>
      <c r="C210" s="422"/>
      <c r="D210" s="378"/>
      <c r="E210" s="423"/>
      <c r="F210" s="423"/>
      <c r="G210" s="423"/>
      <c r="H210" s="423"/>
      <c r="I210" s="423"/>
      <c r="J210" s="423"/>
      <c r="K210" s="423"/>
      <c r="L210" s="423"/>
      <c r="M210" s="253"/>
      <c r="N210" s="253"/>
      <c r="O210" s="253"/>
      <c r="P210" s="253"/>
      <c r="Q210" s="253"/>
      <c r="R210" s="253"/>
      <c r="S210" s="253"/>
      <c r="T210" s="253"/>
      <c r="U210" s="253"/>
      <c r="V210" s="253"/>
      <c r="W210" s="253"/>
      <c r="X210" s="253"/>
      <c r="Y210" s="253"/>
      <c r="Z210" s="253"/>
      <c r="AA210" s="253"/>
      <c r="AB210" s="253"/>
    </row>
    <row r="211" spans="1:28" ht="11.25" customHeight="1" x14ac:dyDescent="0.25">
      <c r="A211" s="376"/>
      <c r="B211" s="253"/>
      <c r="C211" s="422"/>
      <c r="D211" s="378"/>
      <c r="E211" s="423"/>
      <c r="F211" s="423"/>
      <c r="G211" s="423"/>
      <c r="H211" s="423"/>
      <c r="I211" s="423"/>
      <c r="J211" s="423"/>
      <c r="K211" s="423"/>
      <c r="L211" s="423"/>
      <c r="M211" s="253"/>
      <c r="N211" s="253"/>
      <c r="O211" s="253"/>
      <c r="P211" s="253"/>
      <c r="Q211" s="253"/>
      <c r="R211" s="253"/>
      <c r="S211" s="253"/>
      <c r="T211" s="253"/>
      <c r="U211" s="253"/>
      <c r="V211" s="253"/>
      <c r="W211" s="253"/>
      <c r="X211" s="253"/>
      <c r="Y211" s="253"/>
      <c r="Z211" s="253"/>
      <c r="AA211" s="253"/>
      <c r="AB211" s="253"/>
    </row>
    <row r="212" spans="1:28" ht="11.25" customHeight="1" x14ac:dyDescent="0.25">
      <c r="A212" s="376"/>
      <c r="B212" s="253"/>
      <c r="C212" s="422"/>
      <c r="D212" s="378"/>
      <c r="E212" s="423"/>
      <c r="F212" s="423"/>
      <c r="G212" s="423"/>
      <c r="H212" s="423"/>
      <c r="I212" s="423"/>
      <c r="J212" s="423"/>
      <c r="K212" s="423"/>
      <c r="L212" s="42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  <c r="Z212" s="253"/>
      <c r="AA212" s="253"/>
      <c r="AB212" s="253"/>
    </row>
    <row r="213" spans="1:28" ht="11.25" customHeight="1" x14ac:dyDescent="0.25">
      <c r="A213" s="376"/>
      <c r="B213" s="253"/>
      <c r="C213" s="422"/>
      <c r="D213" s="378"/>
      <c r="E213" s="423"/>
      <c r="F213" s="423"/>
      <c r="G213" s="423"/>
      <c r="H213" s="423"/>
      <c r="I213" s="423"/>
      <c r="J213" s="423"/>
      <c r="K213" s="423"/>
      <c r="L213" s="42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  <c r="Z213" s="253"/>
      <c r="AA213" s="253"/>
      <c r="AB213" s="253"/>
    </row>
    <row r="214" spans="1:28" ht="11.25" customHeight="1" x14ac:dyDescent="0.25">
      <c r="A214" s="376"/>
      <c r="B214" s="253"/>
      <c r="C214" s="422"/>
      <c r="D214" s="378"/>
      <c r="E214" s="423"/>
      <c r="F214" s="423"/>
      <c r="G214" s="423"/>
      <c r="H214" s="423"/>
      <c r="I214" s="423"/>
      <c r="J214" s="423"/>
      <c r="K214" s="423"/>
      <c r="L214" s="42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  <c r="Z214" s="253"/>
      <c r="AA214" s="253"/>
      <c r="AB214" s="253"/>
    </row>
    <row r="215" spans="1:28" ht="11.25" customHeight="1" x14ac:dyDescent="0.25">
      <c r="A215" s="376"/>
      <c r="B215" s="253"/>
      <c r="C215" s="422"/>
      <c r="D215" s="378"/>
      <c r="E215" s="423"/>
      <c r="F215" s="423"/>
      <c r="G215" s="423"/>
      <c r="H215" s="423"/>
      <c r="I215" s="423"/>
      <c r="J215" s="423"/>
      <c r="K215" s="423"/>
      <c r="L215" s="42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  <c r="Z215" s="253"/>
      <c r="AA215" s="253"/>
      <c r="AB215" s="253"/>
    </row>
    <row r="216" spans="1:28" ht="11.25" customHeight="1" x14ac:dyDescent="0.25">
      <c r="A216" s="376"/>
      <c r="B216" s="253"/>
      <c r="C216" s="422"/>
      <c r="D216" s="378"/>
      <c r="E216" s="423"/>
      <c r="F216" s="423"/>
      <c r="G216" s="423"/>
      <c r="H216" s="423"/>
      <c r="I216" s="423"/>
      <c r="J216" s="423"/>
      <c r="K216" s="423"/>
      <c r="L216" s="42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  <c r="Z216" s="253"/>
      <c r="AA216" s="253"/>
      <c r="AB216" s="253"/>
    </row>
    <row r="217" spans="1:28" ht="11.25" customHeight="1" x14ac:dyDescent="0.25">
      <c r="A217" s="376"/>
      <c r="B217" s="253"/>
      <c r="C217" s="422"/>
      <c r="D217" s="378"/>
      <c r="E217" s="423"/>
      <c r="F217" s="423"/>
      <c r="G217" s="423"/>
      <c r="H217" s="423"/>
      <c r="I217" s="423"/>
      <c r="J217" s="423"/>
      <c r="K217" s="423"/>
      <c r="L217" s="42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  <c r="AB217" s="253"/>
    </row>
    <row r="218" spans="1:28" ht="11.25" customHeight="1" x14ac:dyDescent="0.25">
      <c r="A218" s="376"/>
      <c r="B218" s="253"/>
      <c r="C218" s="422"/>
      <c r="D218" s="378"/>
      <c r="E218" s="423"/>
      <c r="F218" s="423"/>
      <c r="G218" s="423"/>
      <c r="H218" s="423"/>
      <c r="I218" s="423"/>
      <c r="J218" s="423"/>
      <c r="K218" s="423"/>
      <c r="L218" s="42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</row>
    <row r="219" spans="1:28" ht="11.25" customHeight="1" x14ac:dyDescent="0.25">
      <c r="A219" s="376"/>
      <c r="B219" s="253"/>
      <c r="C219" s="422"/>
      <c r="D219" s="378"/>
      <c r="E219" s="423"/>
      <c r="F219" s="423"/>
      <c r="G219" s="423"/>
      <c r="H219" s="423"/>
      <c r="I219" s="423"/>
      <c r="J219" s="423"/>
      <c r="K219" s="423"/>
      <c r="L219" s="42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  <c r="AA219" s="253"/>
      <c r="AB219" s="253"/>
    </row>
    <row r="220" spans="1:28" ht="11.25" customHeight="1" x14ac:dyDescent="0.25">
      <c r="A220" s="376"/>
      <c r="B220" s="253"/>
      <c r="C220" s="422"/>
      <c r="D220" s="378"/>
      <c r="E220" s="423"/>
      <c r="F220" s="423"/>
      <c r="G220" s="423"/>
      <c r="H220" s="423"/>
      <c r="I220" s="423"/>
      <c r="J220" s="423"/>
      <c r="K220" s="423"/>
      <c r="L220" s="42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  <c r="AA220" s="253"/>
      <c r="AB220" s="253"/>
    </row>
    <row r="221" spans="1:28" ht="11.25" customHeight="1" x14ac:dyDescent="0.25">
      <c r="A221" s="376"/>
      <c r="B221" s="253"/>
      <c r="C221" s="422"/>
      <c r="D221" s="378"/>
      <c r="E221" s="423"/>
      <c r="F221" s="423"/>
      <c r="G221" s="423"/>
      <c r="H221" s="423"/>
      <c r="I221" s="423"/>
      <c r="J221" s="423"/>
      <c r="K221" s="423"/>
      <c r="L221" s="42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  <c r="AA221" s="253"/>
      <c r="AB221" s="253"/>
    </row>
    <row r="222" spans="1:28" ht="11.25" customHeight="1" x14ac:dyDescent="0.25">
      <c r="A222" s="376"/>
      <c r="B222" s="253"/>
      <c r="C222" s="422"/>
      <c r="D222" s="378"/>
      <c r="E222" s="423"/>
      <c r="F222" s="423"/>
      <c r="G222" s="423"/>
      <c r="H222" s="423"/>
      <c r="I222" s="423"/>
      <c r="J222" s="423"/>
      <c r="K222" s="423"/>
      <c r="L222" s="42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  <c r="AB222" s="253"/>
    </row>
    <row r="223" spans="1:28" ht="11.25" customHeight="1" x14ac:dyDescent="0.25">
      <c r="A223" s="376"/>
      <c r="B223" s="253"/>
      <c r="C223" s="422"/>
      <c r="D223" s="378"/>
      <c r="E223" s="423"/>
      <c r="F223" s="423"/>
      <c r="G223" s="423"/>
      <c r="H223" s="423"/>
      <c r="I223" s="423"/>
      <c r="J223" s="423"/>
      <c r="K223" s="423"/>
      <c r="L223" s="42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  <c r="AA223" s="253"/>
      <c r="AB223" s="253"/>
    </row>
    <row r="224" spans="1:28" ht="11.25" customHeight="1" x14ac:dyDescent="0.25">
      <c r="A224" s="376"/>
      <c r="B224" s="253"/>
      <c r="C224" s="422"/>
      <c r="D224" s="378"/>
      <c r="E224" s="423"/>
      <c r="F224" s="423"/>
      <c r="G224" s="423"/>
      <c r="H224" s="423"/>
      <c r="I224" s="423"/>
      <c r="J224" s="423"/>
      <c r="K224" s="423"/>
      <c r="L224" s="423"/>
      <c r="M224" s="253"/>
      <c r="N224" s="253"/>
      <c r="O224" s="253"/>
      <c r="P224" s="253"/>
      <c r="Q224" s="253"/>
      <c r="R224" s="253"/>
      <c r="S224" s="253"/>
      <c r="T224" s="253"/>
      <c r="U224" s="253"/>
      <c r="V224" s="253"/>
      <c r="W224" s="253"/>
      <c r="X224" s="253"/>
      <c r="Y224" s="253"/>
      <c r="Z224" s="253"/>
      <c r="AA224" s="253"/>
      <c r="AB224" s="253"/>
    </row>
    <row r="225" spans="1:28" ht="11.25" customHeight="1" x14ac:dyDescent="0.25">
      <c r="A225" s="376"/>
      <c r="B225" s="253"/>
      <c r="C225" s="422"/>
      <c r="D225" s="378"/>
      <c r="E225" s="423"/>
      <c r="F225" s="423"/>
      <c r="G225" s="423"/>
      <c r="H225" s="423"/>
      <c r="I225" s="423"/>
      <c r="J225" s="423"/>
      <c r="K225" s="423"/>
      <c r="L225" s="423"/>
      <c r="M225" s="253"/>
      <c r="N225" s="253"/>
      <c r="O225" s="253"/>
      <c r="P225" s="253"/>
      <c r="Q225" s="253"/>
      <c r="R225" s="253"/>
      <c r="S225" s="253"/>
      <c r="T225" s="253"/>
      <c r="U225" s="253"/>
      <c r="V225" s="253"/>
      <c r="W225" s="253"/>
      <c r="X225" s="253"/>
      <c r="Y225" s="253"/>
      <c r="Z225" s="253"/>
      <c r="AA225" s="253"/>
      <c r="AB225" s="253"/>
    </row>
    <row r="226" spans="1:28" ht="11.25" customHeight="1" x14ac:dyDescent="0.25">
      <c r="A226" s="376"/>
      <c r="B226" s="253"/>
      <c r="C226" s="422"/>
      <c r="D226" s="378"/>
      <c r="E226" s="423"/>
      <c r="F226" s="423"/>
      <c r="G226" s="423"/>
      <c r="H226" s="423"/>
      <c r="I226" s="423"/>
      <c r="J226" s="423"/>
      <c r="K226" s="423"/>
      <c r="L226" s="42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  <c r="Z226" s="253"/>
      <c r="AA226" s="253"/>
      <c r="AB226" s="253"/>
    </row>
    <row r="227" spans="1:28" ht="11.25" customHeight="1" x14ac:dyDescent="0.25">
      <c r="A227" s="376"/>
      <c r="B227" s="253"/>
      <c r="C227" s="422"/>
      <c r="D227" s="378"/>
      <c r="E227" s="423"/>
      <c r="F227" s="423"/>
      <c r="G227" s="423"/>
      <c r="H227" s="423"/>
      <c r="I227" s="423"/>
      <c r="J227" s="423"/>
      <c r="K227" s="423"/>
      <c r="L227" s="42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  <c r="Z227" s="253"/>
      <c r="AA227" s="253"/>
      <c r="AB227" s="253"/>
    </row>
    <row r="228" spans="1:28" ht="11.25" customHeight="1" x14ac:dyDescent="0.25">
      <c r="A228" s="376"/>
      <c r="B228" s="253"/>
      <c r="C228" s="422"/>
      <c r="D228" s="378"/>
      <c r="E228" s="423"/>
      <c r="F228" s="423"/>
      <c r="G228" s="423"/>
      <c r="H228" s="423"/>
      <c r="I228" s="423"/>
      <c r="J228" s="423"/>
      <c r="K228" s="423"/>
      <c r="L228" s="42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  <c r="Z228" s="253"/>
      <c r="AA228" s="253"/>
      <c r="AB228" s="253"/>
    </row>
    <row r="229" spans="1:28" ht="11.25" customHeight="1" x14ac:dyDescent="0.25">
      <c r="A229" s="376"/>
      <c r="B229" s="253"/>
      <c r="C229" s="422"/>
      <c r="D229" s="378"/>
      <c r="E229" s="423"/>
      <c r="F229" s="423"/>
      <c r="G229" s="423"/>
      <c r="H229" s="423"/>
      <c r="I229" s="423"/>
      <c r="J229" s="423"/>
      <c r="K229" s="423"/>
      <c r="L229" s="42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  <c r="AA229" s="253"/>
      <c r="AB229" s="253"/>
    </row>
    <row r="230" spans="1:28" ht="11.25" customHeight="1" x14ac:dyDescent="0.25">
      <c r="A230" s="376"/>
      <c r="B230" s="253"/>
      <c r="C230" s="422"/>
      <c r="D230" s="378"/>
      <c r="E230" s="423"/>
      <c r="F230" s="423"/>
      <c r="G230" s="423"/>
      <c r="H230" s="423"/>
      <c r="I230" s="423"/>
      <c r="J230" s="423"/>
      <c r="K230" s="423"/>
      <c r="L230" s="423"/>
      <c r="M230" s="253"/>
      <c r="N230" s="253"/>
      <c r="O230" s="253"/>
      <c r="P230" s="253"/>
      <c r="Q230" s="253"/>
      <c r="R230" s="253"/>
      <c r="S230" s="253"/>
      <c r="T230" s="253"/>
      <c r="U230" s="253"/>
      <c r="V230" s="253"/>
      <c r="W230" s="253"/>
      <c r="X230" s="253"/>
      <c r="Y230" s="253"/>
      <c r="Z230" s="253"/>
      <c r="AA230" s="253"/>
      <c r="AB230" s="253"/>
    </row>
    <row r="231" spans="1:28" ht="11.25" customHeight="1" x14ac:dyDescent="0.25">
      <c r="A231" s="376"/>
      <c r="B231" s="253"/>
      <c r="C231" s="422"/>
      <c r="D231" s="378"/>
      <c r="E231" s="423"/>
      <c r="F231" s="423"/>
      <c r="G231" s="423"/>
      <c r="H231" s="423"/>
      <c r="I231" s="423"/>
      <c r="J231" s="423"/>
      <c r="K231" s="423"/>
      <c r="L231" s="423"/>
      <c r="M231" s="253"/>
      <c r="N231" s="253"/>
      <c r="O231" s="253"/>
      <c r="P231" s="253"/>
      <c r="Q231" s="253"/>
      <c r="R231" s="253"/>
      <c r="S231" s="253"/>
      <c r="T231" s="253"/>
      <c r="U231" s="253"/>
      <c r="V231" s="253"/>
      <c r="W231" s="253"/>
      <c r="X231" s="253"/>
      <c r="Y231" s="253"/>
      <c r="Z231" s="253"/>
      <c r="AA231" s="253"/>
      <c r="AB231" s="253"/>
    </row>
    <row r="232" spans="1:28" ht="11.25" customHeight="1" x14ac:dyDescent="0.25">
      <c r="A232" s="376"/>
      <c r="B232" s="253"/>
      <c r="C232" s="422"/>
      <c r="D232" s="378"/>
      <c r="E232" s="423"/>
      <c r="F232" s="423"/>
      <c r="G232" s="423"/>
      <c r="H232" s="423"/>
      <c r="I232" s="423"/>
      <c r="J232" s="423"/>
      <c r="K232" s="423"/>
      <c r="L232" s="42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  <c r="Z232" s="253"/>
      <c r="AA232" s="253"/>
      <c r="AB232" s="253"/>
    </row>
    <row r="233" spans="1:28" ht="11.25" customHeight="1" x14ac:dyDescent="0.25">
      <c r="A233" s="376"/>
      <c r="B233" s="253"/>
      <c r="C233" s="422"/>
      <c r="D233" s="378"/>
      <c r="E233" s="423"/>
      <c r="F233" s="423"/>
      <c r="G233" s="423"/>
      <c r="H233" s="423"/>
      <c r="I233" s="423"/>
      <c r="J233" s="423"/>
      <c r="K233" s="423"/>
      <c r="L233" s="423"/>
      <c r="M233" s="253"/>
      <c r="N233" s="253"/>
      <c r="O233" s="253"/>
      <c r="P233" s="253"/>
      <c r="Q233" s="253"/>
      <c r="R233" s="253"/>
      <c r="S233" s="253"/>
      <c r="T233" s="253"/>
      <c r="U233" s="253"/>
      <c r="V233" s="253"/>
      <c r="W233" s="253"/>
      <c r="X233" s="253"/>
      <c r="Y233" s="253"/>
      <c r="Z233" s="253"/>
      <c r="AA233" s="253"/>
      <c r="AB233" s="253"/>
    </row>
    <row r="234" spans="1:28" ht="11.25" customHeight="1" x14ac:dyDescent="0.25">
      <c r="A234" s="376"/>
      <c r="B234" s="253"/>
      <c r="C234" s="422"/>
      <c r="D234" s="378"/>
      <c r="E234" s="423"/>
      <c r="F234" s="423"/>
      <c r="G234" s="423"/>
      <c r="H234" s="423"/>
      <c r="I234" s="423"/>
      <c r="J234" s="423"/>
      <c r="K234" s="423"/>
      <c r="L234" s="423"/>
      <c r="M234" s="253"/>
      <c r="N234" s="253"/>
      <c r="O234" s="253"/>
      <c r="P234" s="253"/>
      <c r="Q234" s="253"/>
      <c r="R234" s="253"/>
      <c r="S234" s="253"/>
      <c r="T234" s="253"/>
      <c r="U234" s="253"/>
      <c r="V234" s="253"/>
      <c r="W234" s="253"/>
      <c r="X234" s="253"/>
      <c r="Y234" s="253"/>
      <c r="Z234" s="253"/>
      <c r="AA234" s="253"/>
      <c r="AB234" s="253"/>
    </row>
    <row r="235" spans="1:28" ht="11.25" customHeight="1" x14ac:dyDescent="0.25">
      <c r="A235" s="376"/>
      <c r="B235" s="253"/>
      <c r="C235" s="422"/>
      <c r="D235" s="378"/>
      <c r="E235" s="423"/>
      <c r="F235" s="423"/>
      <c r="G235" s="423"/>
      <c r="H235" s="423"/>
      <c r="I235" s="423"/>
      <c r="J235" s="423"/>
      <c r="K235" s="423"/>
      <c r="L235" s="42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53"/>
      <c r="AB235" s="253"/>
    </row>
    <row r="236" spans="1:28" ht="11.25" customHeight="1" x14ac:dyDescent="0.25">
      <c r="A236" s="376"/>
      <c r="B236" s="253"/>
      <c r="C236" s="422"/>
      <c r="D236" s="378"/>
      <c r="E236" s="423"/>
      <c r="F236" s="423"/>
      <c r="G236" s="423"/>
      <c r="H236" s="423"/>
      <c r="I236" s="423"/>
      <c r="J236" s="423"/>
      <c r="K236" s="423"/>
      <c r="L236" s="42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  <c r="AA236" s="253"/>
      <c r="AB236" s="253"/>
    </row>
    <row r="237" spans="1:28" ht="11.25" customHeight="1" x14ac:dyDescent="0.25">
      <c r="A237" s="376"/>
      <c r="B237" s="253"/>
      <c r="C237" s="422"/>
      <c r="D237" s="378"/>
      <c r="E237" s="423"/>
      <c r="F237" s="423"/>
      <c r="G237" s="423"/>
      <c r="H237" s="423"/>
      <c r="I237" s="423"/>
      <c r="J237" s="423"/>
      <c r="K237" s="423"/>
      <c r="L237" s="42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  <c r="AA237" s="253"/>
      <c r="AB237" s="253"/>
    </row>
    <row r="238" spans="1:28" ht="11.25" customHeight="1" x14ac:dyDescent="0.25">
      <c r="A238" s="376"/>
      <c r="B238" s="253"/>
      <c r="C238" s="422"/>
      <c r="D238" s="378"/>
      <c r="E238" s="423"/>
      <c r="F238" s="423"/>
      <c r="G238" s="423"/>
      <c r="H238" s="423"/>
      <c r="I238" s="423"/>
      <c r="J238" s="423"/>
      <c r="K238" s="423"/>
      <c r="L238" s="423"/>
      <c r="M238" s="253"/>
      <c r="N238" s="253"/>
      <c r="O238" s="253"/>
      <c r="P238" s="253"/>
      <c r="Q238" s="253"/>
      <c r="R238" s="253"/>
      <c r="S238" s="253"/>
      <c r="T238" s="253"/>
      <c r="U238" s="253"/>
      <c r="V238" s="253"/>
      <c r="W238" s="253"/>
      <c r="X238" s="253"/>
      <c r="Y238" s="253"/>
      <c r="Z238" s="253"/>
      <c r="AA238" s="253"/>
      <c r="AB238" s="253"/>
    </row>
    <row r="239" spans="1:28" ht="11.25" customHeight="1" x14ac:dyDescent="0.25">
      <c r="A239" s="376"/>
      <c r="B239" s="253"/>
      <c r="C239" s="422"/>
      <c r="D239" s="378"/>
      <c r="E239" s="423"/>
      <c r="F239" s="423"/>
      <c r="G239" s="423"/>
      <c r="H239" s="423"/>
      <c r="I239" s="423"/>
      <c r="J239" s="423"/>
      <c r="K239" s="423"/>
      <c r="L239" s="423"/>
      <c r="M239" s="253"/>
      <c r="N239" s="253"/>
      <c r="O239" s="253"/>
      <c r="P239" s="253"/>
      <c r="Q239" s="253"/>
      <c r="R239" s="253"/>
      <c r="S239" s="253"/>
      <c r="T239" s="253"/>
      <c r="U239" s="253"/>
      <c r="V239" s="253"/>
      <c r="W239" s="253"/>
      <c r="X239" s="253"/>
      <c r="Y239" s="253"/>
      <c r="Z239" s="253"/>
      <c r="AA239" s="253"/>
      <c r="AB239" s="253"/>
    </row>
    <row r="240" spans="1:28" ht="11.25" customHeight="1" x14ac:dyDescent="0.25">
      <c r="A240" s="376"/>
      <c r="B240" s="253"/>
      <c r="C240" s="422"/>
      <c r="D240" s="378"/>
      <c r="E240" s="423"/>
      <c r="F240" s="423"/>
      <c r="G240" s="423"/>
      <c r="H240" s="423"/>
      <c r="I240" s="423"/>
      <c r="J240" s="423"/>
      <c r="K240" s="423"/>
      <c r="L240" s="42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  <c r="AA240" s="253"/>
      <c r="AB240" s="253"/>
    </row>
    <row r="241" spans="1:28" ht="11.25" customHeight="1" x14ac:dyDescent="0.25">
      <c r="A241" s="376"/>
      <c r="B241" s="253"/>
      <c r="C241" s="422"/>
      <c r="D241" s="378"/>
      <c r="E241" s="423"/>
      <c r="F241" s="423"/>
      <c r="G241" s="423"/>
      <c r="H241" s="423"/>
      <c r="I241" s="423"/>
      <c r="J241" s="423"/>
      <c r="K241" s="423"/>
      <c r="L241" s="42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Y241" s="253"/>
      <c r="Z241" s="253"/>
      <c r="AA241" s="253"/>
      <c r="AB241" s="253"/>
    </row>
    <row r="242" spans="1:28" ht="11.25" customHeight="1" x14ac:dyDescent="0.25">
      <c r="A242" s="376"/>
      <c r="B242" s="253"/>
      <c r="C242" s="422"/>
      <c r="D242" s="378"/>
      <c r="E242" s="423"/>
      <c r="F242" s="423"/>
      <c r="G242" s="423"/>
      <c r="H242" s="423"/>
      <c r="I242" s="423"/>
      <c r="J242" s="423"/>
      <c r="K242" s="423"/>
      <c r="L242" s="42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3"/>
      <c r="Y242" s="253"/>
      <c r="Z242" s="253"/>
      <c r="AA242" s="253"/>
      <c r="AB242" s="253"/>
    </row>
    <row r="243" spans="1:28" ht="11.25" customHeight="1" x14ac:dyDescent="0.25">
      <c r="A243" s="376"/>
      <c r="B243" s="253"/>
      <c r="C243" s="422"/>
      <c r="D243" s="378"/>
      <c r="E243" s="423"/>
      <c r="F243" s="423"/>
      <c r="G243" s="423"/>
      <c r="H243" s="423"/>
      <c r="I243" s="423"/>
      <c r="J243" s="423"/>
      <c r="K243" s="423"/>
      <c r="L243" s="423"/>
      <c r="M243" s="253"/>
      <c r="N243" s="253"/>
      <c r="O243" s="253"/>
      <c r="P243" s="253"/>
      <c r="Q243" s="253"/>
      <c r="R243" s="253"/>
      <c r="S243" s="253"/>
      <c r="T243" s="253"/>
      <c r="U243" s="253"/>
      <c r="V243" s="253"/>
      <c r="W243" s="253"/>
      <c r="X243" s="253"/>
      <c r="Y243" s="253"/>
      <c r="Z243" s="253"/>
      <c r="AA243" s="253"/>
      <c r="AB243" s="253"/>
    </row>
    <row r="244" spans="1:28" ht="11.25" customHeight="1" x14ac:dyDescent="0.25">
      <c r="A244" s="376"/>
      <c r="B244" s="253"/>
      <c r="C244" s="422"/>
      <c r="D244" s="378"/>
      <c r="E244" s="423"/>
      <c r="F244" s="423"/>
      <c r="G244" s="423"/>
      <c r="H244" s="423"/>
      <c r="I244" s="423"/>
      <c r="J244" s="423"/>
      <c r="K244" s="423"/>
      <c r="L244" s="42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3"/>
      <c r="Y244" s="253"/>
      <c r="Z244" s="253"/>
      <c r="AA244" s="253"/>
      <c r="AB244" s="253"/>
    </row>
    <row r="245" spans="1:28" ht="11.25" customHeight="1" x14ac:dyDescent="0.25">
      <c r="A245" s="376"/>
      <c r="B245" s="253"/>
      <c r="C245" s="422"/>
      <c r="D245" s="378"/>
      <c r="E245" s="423"/>
      <c r="F245" s="423"/>
      <c r="G245" s="423"/>
      <c r="H245" s="423"/>
      <c r="I245" s="423"/>
      <c r="J245" s="423"/>
      <c r="K245" s="423"/>
      <c r="L245" s="423"/>
      <c r="M245" s="253"/>
      <c r="N245" s="253"/>
      <c r="O245" s="253"/>
      <c r="P245" s="253"/>
      <c r="Q245" s="253"/>
      <c r="R245" s="253"/>
      <c r="S245" s="253"/>
      <c r="T245" s="253"/>
      <c r="U245" s="253"/>
      <c r="V245" s="253"/>
      <c r="W245" s="253"/>
      <c r="X245" s="253"/>
      <c r="Y245" s="253"/>
      <c r="Z245" s="253"/>
      <c r="AA245" s="253"/>
      <c r="AB245" s="253"/>
    </row>
    <row r="246" spans="1:28" ht="11.25" customHeight="1" x14ac:dyDescent="0.25">
      <c r="A246" s="376"/>
      <c r="B246" s="253"/>
      <c r="C246" s="422"/>
      <c r="D246" s="378"/>
      <c r="E246" s="423"/>
      <c r="F246" s="423"/>
      <c r="G246" s="423"/>
      <c r="H246" s="423"/>
      <c r="I246" s="423"/>
      <c r="J246" s="423"/>
      <c r="K246" s="423"/>
      <c r="L246" s="42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  <c r="AA246" s="253"/>
      <c r="AB246" s="253"/>
    </row>
    <row r="247" spans="1:28" ht="11.25" customHeight="1" x14ac:dyDescent="0.25">
      <c r="A247" s="376"/>
      <c r="B247" s="253"/>
      <c r="C247" s="422"/>
      <c r="D247" s="378"/>
      <c r="E247" s="423"/>
      <c r="F247" s="423"/>
      <c r="G247" s="423"/>
      <c r="H247" s="423"/>
      <c r="I247" s="423"/>
      <c r="J247" s="423"/>
      <c r="K247" s="423"/>
      <c r="L247" s="423"/>
      <c r="M247" s="253"/>
      <c r="N247" s="253"/>
      <c r="O247" s="253"/>
      <c r="P247" s="253"/>
      <c r="Q247" s="253"/>
      <c r="R247" s="253"/>
      <c r="S247" s="253"/>
      <c r="T247" s="253"/>
      <c r="U247" s="253"/>
      <c r="V247" s="253"/>
      <c r="W247" s="253"/>
      <c r="X247" s="253"/>
      <c r="Y247" s="253"/>
      <c r="Z247" s="253"/>
      <c r="AA247" s="253"/>
      <c r="AB247" s="253"/>
    </row>
    <row r="248" spans="1:28" ht="11.25" customHeight="1" x14ac:dyDescent="0.25">
      <c r="A248" s="376"/>
      <c r="B248" s="253"/>
      <c r="C248" s="422"/>
      <c r="D248" s="378"/>
      <c r="E248" s="423"/>
      <c r="F248" s="423"/>
      <c r="G248" s="423"/>
      <c r="H248" s="423"/>
      <c r="I248" s="423"/>
      <c r="J248" s="423"/>
      <c r="K248" s="423"/>
      <c r="L248" s="423"/>
      <c r="M248" s="253"/>
      <c r="N248" s="253"/>
      <c r="O248" s="253"/>
      <c r="P248" s="253"/>
      <c r="Q248" s="253"/>
      <c r="R248" s="253"/>
      <c r="S248" s="253"/>
      <c r="T248" s="253"/>
      <c r="U248" s="253"/>
      <c r="V248" s="253"/>
      <c r="W248" s="253"/>
      <c r="X248" s="253"/>
      <c r="Y248" s="253"/>
      <c r="Z248" s="253"/>
      <c r="AA248" s="253"/>
      <c r="AB248" s="253"/>
    </row>
    <row r="249" spans="1:28" ht="11.25" customHeight="1" x14ac:dyDescent="0.25">
      <c r="A249" s="376"/>
      <c r="B249" s="253"/>
      <c r="C249" s="422"/>
      <c r="D249" s="378"/>
      <c r="E249" s="423"/>
      <c r="F249" s="423"/>
      <c r="G249" s="423"/>
      <c r="H249" s="423"/>
      <c r="I249" s="423"/>
      <c r="J249" s="423"/>
      <c r="K249" s="423"/>
      <c r="L249" s="423"/>
      <c r="M249" s="253"/>
      <c r="N249" s="253"/>
      <c r="O249" s="253"/>
      <c r="P249" s="253"/>
      <c r="Q249" s="253"/>
      <c r="R249" s="253"/>
      <c r="S249" s="253"/>
      <c r="T249" s="253"/>
      <c r="U249" s="253"/>
      <c r="V249" s="253"/>
      <c r="W249" s="253"/>
      <c r="X249" s="253"/>
      <c r="Y249" s="253"/>
      <c r="Z249" s="253"/>
      <c r="AA249" s="253"/>
      <c r="AB249" s="253"/>
    </row>
    <row r="250" spans="1:28" ht="11.25" customHeight="1" x14ac:dyDescent="0.25">
      <c r="A250" s="376"/>
      <c r="B250" s="253"/>
      <c r="C250" s="422"/>
      <c r="D250" s="378"/>
      <c r="E250" s="423"/>
      <c r="F250" s="423"/>
      <c r="G250" s="423"/>
      <c r="H250" s="423"/>
      <c r="I250" s="423"/>
      <c r="J250" s="423"/>
      <c r="K250" s="423"/>
      <c r="L250" s="423"/>
      <c r="M250" s="253"/>
      <c r="N250" s="253"/>
      <c r="O250" s="253"/>
      <c r="P250" s="253"/>
      <c r="Q250" s="253"/>
      <c r="R250" s="253"/>
      <c r="S250" s="253"/>
      <c r="T250" s="253"/>
      <c r="U250" s="253"/>
      <c r="V250" s="253"/>
      <c r="W250" s="253"/>
      <c r="X250" s="253"/>
      <c r="Y250" s="253"/>
      <c r="Z250" s="253"/>
      <c r="AA250" s="253"/>
      <c r="AB250" s="253"/>
    </row>
    <row r="251" spans="1:28" ht="11.25" customHeight="1" x14ac:dyDescent="0.25">
      <c r="A251" s="376"/>
      <c r="B251" s="253"/>
      <c r="C251" s="422"/>
      <c r="D251" s="378"/>
      <c r="E251" s="423"/>
      <c r="F251" s="423"/>
      <c r="G251" s="423"/>
      <c r="H251" s="423"/>
      <c r="I251" s="423"/>
      <c r="J251" s="423"/>
      <c r="K251" s="423"/>
      <c r="L251" s="423"/>
      <c r="M251" s="253"/>
      <c r="N251" s="253"/>
      <c r="O251" s="253"/>
      <c r="P251" s="253"/>
      <c r="Q251" s="253"/>
      <c r="R251" s="253"/>
      <c r="S251" s="253"/>
      <c r="T251" s="253"/>
      <c r="U251" s="253"/>
      <c r="V251" s="253"/>
      <c r="W251" s="253"/>
      <c r="X251" s="253"/>
      <c r="Y251" s="253"/>
      <c r="Z251" s="253"/>
      <c r="AA251" s="253"/>
      <c r="AB251" s="253"/>
    </row>
    <row r="252" spans="1:28" ht="11.25" customHeight="1" x14ac:dyDescent="0.25">
      <c r="A252" s="376"/>
      <c r="B252" s="253"/>
      <c r="C252" s="422"/>
      <c r="D252" s="378"/>
      <c r="E252" s="423"/>
      <c r="F252" s="423"/>
      <c r="G252" s="423"/>
      <c r="H252" s="423"/>
      <c r="I252" s="423"/>
      <c r="J252" s="423"/>
      <c r="K252" s="423"/>
      <c r="L252" s="423"/>
      <c r="M252" s="253"/>
      <c r="N252" s="253"/>
      <c r="O252" s="253"/>
      <c r="P252" s="253"/>
      <c r="Q252" s="253"/>
      <c r="R252" s="253"/>
      <c r="S252" s="253"/>
      <c r="T252" s="253"/>
      <c r="U252" s="253"/>
      <c r="V252" s="253"/>
      <c r="W252" s="253"/>
      <c r="X252" s="253"/>
      <c r="Y252" s="253"/>
      <c r="Z252" s="253"/>
      <c r="AA252" s="253"/>
      <c r="AB252" s="253"/>
    </row>
    <row r="253" spans="1:28" ht="11.25" customHeight="1" x14ac:dyDescent="0.25">
      <c r="A253" s="376"/>
      <c r="B253" s="253"/>
      <c r="C253" s="422"/>
      <c r="D253" s="378"/>
      <c r="E253" s="423"/>
      <c r="F253" s="423"/>
      <c r="G253" s="423"/>
      <c r="H253" s="423"/>
      <c r="I253" s="423"/>
      <c r="J253" s="423"/>
      <c r="K253" s="423"/>
      <c r="L253" s="423"/>
      <c r="M253" s="253"/>
      <c r="N253" s="253"/>
      <c r="O253" s="253"/>
      <c r="P253" s="253"/>
      <c r="Q253" s="253"/>
      <c r="R253" s="253"/>
      <c r="S253" s="253"/>
      <c r="T253" s="253"/>
      <c r="U253" s="253"/>
      <c r="V253" s="253"/>
      <c r="W253" s="253"/>
      <c r="X253" s="253"/>
      <c r="Y253" s="253"/>
      <c r="Z253" s="253"/>
      <c r="AA253" s="253"/>
      <c r="AB253" s="253"/>
    </row>
    <row r="254" spans="1:28" ht="11.25" customHeight="1" x14ac:dyDescent="0.25">
      <c r="A254" s="376"/>
      <c r="B254" s="253"/>
      <c r="C254" s="422"/>
      <c r="D254" s="378"/>
      <c r="E254" s="423"/>
      <c r="F254" s="423"/>
      <c r="G254" s="423"/>
      <c r="H254" s="423"/>
      <c r="I254" s="423"/>
      <c r="J254" s="423"/>
      <c r="K254" s="423"/>
      <c r="L254" s="423"/>
      <c r="M254" s="253"/>
      <c r="N254" s="253"/>
      <c r="O254" s="253"/>
      <c r="P254" s="253"/>
      <c r="Q254" s="253"/>
      <c r="R254" s="253"/>
      <c r="S254" s="253"/>
      <c r="T254" s="253"/>
      <c r="U254" s="253"/>
      <c r="V254" s="253"/>
      <c r="W254" s="253"/>
      <c r="X254" s="253"/>
      <c r="Y254" s="253"/>
      <c r="Z254" s="253"/>
      <c r="AA254" s="253"/>
      <c r="AB254" s="253"/>
    </row>
    <row r="255" spans="1:28" ht="11.25" customHeight="1" x14ac:dyDescent="0.25">
      <c r="A255" s="376"/>
      <c r="B255" s="253"/>
      <c r="C255" s="422"/>
      <c r="D255" s="378"/>
      <c r="E255" s="423"/>
      <c r="F255" s="423"/>
      <c r="G255" s="423"/>
      <c r="H255" s="423"/>
      <c r="I255" s="423"/>
      <c r="J255" s="423"/>
      <c r="K255" s="423"/>
      <c r="L255" s="423"/>
      <c r="M255" s="253"/>
      <c r="N255" s="253"/>
      <c r="O255" s="253"/>
      <c r="P255" s="253"/>
      <c r="Q255" s="253"/>
      <c r="R255" s="253"/>
      <c r="S255" s="253"/>
      <c r="T255" s="253"/>
      <c r="U255" s="253"/>
      <c r="V255" s="253"/>
      <c r="W255" s="253"/>
      <c r="X255" s="253"/>
      <c r="Y255" s="253"/>
      <c r="Z255" s="253"/>
      <c r="AA255" s="253"/>
      <c r="AB255" s="253"/>
    </row>
    <row r="256" spans="1:28" ht="11.25" customHeight="1" x14ac:dyDescent="0.25">
      <c r="A256" s="376"/>
      <c r="B256" s="253"/>
      <c r="C256" s="422"/>
      <c r="D256" s="378"/>
      <c r="E256" s="423"/>
      <c r="F256" s="423"/>
      <c r="G256" s="423"/>
      <c r="H256" s="423"/>
      <c r="I256" s="423"/>
      <c r="J256" s="423"/>
      <c r="K256" s="423"/>
      <c r="L256" s="423"/>
      <c r="M256" s="253"/>
      <c r="N256" s="253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53"/>
      <c r="Z256" s="253"/>
      <c r="AA256" s="253"/>
      <c r="AB256" s="253"/>
    </row>
    <row r="257" spans="1:28" ht="11.25" customHeight="1" x14ac:dyDescent="0.25">
      <c r="A257" s="376"/>
      <c r="B257" s="253"/>
      <c r="C257" s="422"/>
      <c r="D257" s="378"/>
      <c r="E257" s="423"/>
      <c r="F257" s="423"/>
      <c r="G257" s="423"/>
      <c r="H257" s="423"/>
      <c r="I257" s="423"/>
      <c r="J257" s="423"/>
      <c r="K257" s="423"/>
      <c r="L257" s="423"/>
      <c r="M257" s="253"/>
      <c r="N257" s="253"/>
      <c r="O257" s="253"/>
      <c r="P257" s="253"/>
      <c r="Q257" s="253"/>
      <c r="R257" s="253"/>
      <c r="S257" s="253"/>
      <c r="T257" s="253"/>
      <c r="U257" s="253"/>
      <c r="V257" s="253"/>
      <c r="W257" s="253"/>
      <c r="X257" s="253"/>
      <c r="Y257" s="253"/>
      <c r="Z257" s="253"/>
      <c r="AA257" s="253"/>
      <c r="AB257" s="253"/>
    </row>
    <row r="258" spans="1:28" ht="11.25" customHeight="1" x14ac:dyDescent="0.25">
      <c r="A258" s="376"/>
      <c r="B258" s="253"/>
      <c r="C258" s="422"/>
      <c r="D258" s="378"/>
      <c r="E258" s="423"/>
      <c r="F258" s="423"/>
      <c r="G258" s="423"/>
      <c r="H258" s="423"/>
      <c r="I258" s="423"/>
      <c r="J258" s="423"/>
      <c r="K258" s="423"/>
      <c r="L258" s="423"/>
      <c r="M258" s="253"/>
      <c r="N258" s="253"/>
      <c r="O258" s="253"/>
      <c r="P258" s="253"/>
      <c r="Q258" s="253"/>
      <c r="R258" s="253"/>
      <c r="S258" s="253"/>
      <c r="T258" s="253"/>
      <c r="U258" s="253"/>
      <c r="V258" s="253"/>
      <c r="W258" s="253"/>
      <c r="X258" s="253"/>
      <c r="Y258" s="253"/>
      <c r="Z258" s="253"/>
      <c r="AA258" s="253"/>
      <c r="AB258" s="253"/>
    </row>
    <row r="259" spans="1:28" ht="11.25" customHeight="1" x14ac:dyDescent="0.25">
      <c r="A259" s="376"/>
      <c r="B259" s="253"/>
      <c r="C259" s="422"/>
      <c r="D259" s="378"/>
      <c r="E259" s="423"/>
      <c r="F259" s="423"/>
      <c r="G259" s="423"/>
      <c r="H259" s="423"/>
      <c r="I259" s="423"/>
      <c r="J259" s="423"/>
      <c r="K259" s="423"/>
      <c r="L259" s="423"/>
      <c r="M259" s="253"/>
      <c r="N259" s="253"/>
      <c r="O259" s="253"/>
      <c r="P259" s="253"/>
      <c r="Q259" s="253"/>
      <c r="R259" s="253"/>
      <c r="S259" s="253"/>
      <c r="T259" s="253"/>
      <c r="U259" s="253"/>
      <c r="V259" s="253"/>
      <c r="W259" s="253"/>
      <c r="X259" s="253"/>
      <c r="Y259" s="253"/>
      <c r="Z259" s="253"/>
      <c r="AA259" s="253"/>
      <c r="AB259" s="253"/>
    </row>
    <row r="260" spans="1:28" ht="11.25" customHeight="1" x14ac:dyDescent="0.25">
      <c r="A260" s="376"/>
      <c r="B260" s="253"/>
      <c r="C260" s="422"/>
      <c r="D260" s="378"/>
      <c r="E260" s="423"/>
      <c r="F260" s="423"/>
      <c r="G260" s="423"/>
      <c r="H260" s="423"/>
      <c r="I260" s="423"/>
      <c r="J260" s="423"/>
      <c r="K260" s="423"/>
      <c r="L260" s="423"/>
      <c r="M260" s="253"/>
      <c r="N260" s="253"/>
      <c r="O260" s="253"/>
      <c r="P260" s="253"/>
      <c r="Q260" s="253"/>
      <c r="R260" s="253"/>
      <c r="S260" s="253"/>
      <c r="T260" s="253"/>
      <c r="U260" s="253"/>
      <c r="V260" s="253"/>
      <c r="W260" s="253"/>
      <c r="X260" s="253"/>
      <c r="Y260" s="253"/>
      <c r="Z260" s="253"/>
      <c r="AA260" s="253"/>
      <c r="AB260" s="253"/>
    </row>
    <row r="261" spans="1:28" ht="11.25" customHeight="1" x14ac:dyDescent="0.25">
      <c r="A261" s="376"/>
      <c r="B261" s="253"/>
      <c r="C261" s="422"/>
      <c r="D261" s="378"/>
      <c r="E261" s="423"/>
      <c r="F261" s="423"/>
      <c r="G261" s="423"/>
      <c r="H261" s="423"/>
      <c r="I261" s="423"/>
      <c r="J261" s="423"/>
      <c r="K261" s="423"/>
      <c r="L261" s="423"/>
      <c r="M261" s="253"/>
      <c r="N261" s="253"/>
      <c r="O261" s="253"/>
      <c r="P261" s="253"/>
      <c r="Q261" s="253"/>
      <c r="R261" s="253"/>
      <c r="S261" s="253"/>
      <c r="T261" s="253"/>
      <c r="U261" s="253"/>
      <c r="V261" s="253"/>
      <c r="W261" s="253"/>
      <c r="X261" s="253"/>
      <c r="Y261" s="253"/>
      <c r="Z261" s="253"/>
      <c r="AA261" s="253"/>
      <c r="AB261" s="253"/>
    </row>
    <row r="262" spans="1:28" ht="11.25" customHeight="1" x14ac:dyDescent="0.25">
      <c r="A262" s="376"/>
      <c r="B262" s="253"/>
      <c r="C262" s="422"/>
      <c r="D262" s="378"/>
      <c r="E262" s="423"/>
      <c r="F262" s="423"/>
      <c r="G262" s="423"/>
      <c r="H262" s="423"/>
      <c r="I262" s="423"/>
      <c r="J262" s="423"/>
      <c r="K262" s="423"/>
      <c r="L262" s="423"/>
      <c r="M262" s="253"/>
      <c r="N262" s="253"/>
      <c r="O262" s="253"/>
      <c r="P262" s="253"/>
      <c r="Q262" s="253"/>
      <c r="R262" s="253"/>
      <c r="S262" s="253"/>
      <c r="T262" s="253"/>
      <c r="U262" s="253"/>
      <c r="V262" s="253"/>
      <c r="W262" s="253"/>
      <c r="X262" s="253"/>
      <c r="Y262" s="253"/>
      <c r="Z262" s="253"/>
      <c r="AA262" s="253"/>
      <c r="AB262" s="253"/>
    </row>
    <row r="263" spans="1:28" ht="11.25" customHeight="1" x14ac:dyDescent="0.25">
      <c r="A263" s="376"/>
      <c r="B263" s="253"/>
      <c r="C263" s="422"/>
      <c r="D263" s="378"/>
      <c r="E263" s="423"/>
      <c r="F263" s="423"/>
      <c r="G263" s="423"/>
      <c r="H263" s="423"/>
      <c r="I263" s="423"/>
      <c r="J263" s="423"/>
      <c r="K263" s="423"/>
      <c r="L263" s="423"/>
      <c r="M263" s="253"/>
      <c r="N263" s="253"/>
      <c r="O263" s="253"/>
      <c r="P263" s="253"/>
      <c r="Q263" s="253"/>
      <c r="R263" s="253"/>
      <c r="S263" s="253"/>
      <c r="T263" s="253"/>
      <c r="U263" s="253"/>
      <c r="V263" s="253"/>
      <c r="W263" s="253"/>
      <c r="X263" s="253"/>
      <c r="Y263" s="253"/>
      <c r="Z263" s="253"/>
      <c r="AA263" s="253"/>
      <c r="AB263" s="253"/>
    </row>
    <row r="264" spans="1:28" ht="11.25" customHeight="1" x14ac:dyDescent="0.25">
      <c r="A264" s="376"/>
      <c r="B264" s="253"/>
      <c r="C264" s="422"/>
      <c r="D264" s="378"/>
      <c r="E264" s="423"/>
      <c r="F264" s="423"/>
      <c r="G264" s="423"/>
      <c r="H264" s="423"/>
      <c r="I264" s="423"/>
      <c r="J264" s="423"/>
      <c r="K264" s="423"/>
      <c r="L264" s="423"/>
      <c r="M264" s="253"/>
      <c r="N264" s="253"/>
      <c r="O264" s="253"/>
      <c r="P264" s="253"/>
      <c r="Q264" s="253"/>
      <c r="R264" s="253"/>
      <c r="S264" s="253"/>
      <c r="T264" s="253"/>
      <c r="U264" s="253"/>
      <c r="V264" s="253"/>
      <c r="W264" s="253"/>
      <c r="X264" s="253"/>
      <c r="Y264" s="253"/>
      <c r="Z264" s="253"/>
      <c r="AA264" s="253"/>
      <c r="AB264" s="253"/>
    </row>
    <row r="265" spans="1:28" ht="11.25" customHeight="1" x14ac:dyDescent="0.25">
      <c r="A265" s="376"/>
      <c r="B265" s="253"/>
      <c r="C265" s="422"/>
      <c r="D265" s="378"/>
      <c r="E265" s="423"/>
      <c r="F265" s="423"/>
      <c r="G265" s="423"/>
      <c r="H265" s="423"/>
      <c r="I265" s="423"/>
      <c r="J265" s="423"/>
      <c r="K265" s="423"/>
      <c r="L265" s="423"/>
      <c r="M265" s="253"/>
      <c r="N265" s="253"/>
      <c r="O265" s="253"/>
      <c r="P265" s="253"/>
      <c r="Q265" s="253"/>
      <c r="R265" s="253"/>
      <c r="S265" s="253"/>
      <c r="T265" s="253"/>
      <c r="U265" s="253"/>
      <c r="V265" s="253"/>
      <c r="W265" s="253"/>
      <c r="X265" s="253"/>
      <c r="Y265" s="253"/>
      <c r="Z265" s="253"/>
      <c r="AA265" s="253"/>
      <c r="AB265" s="253"/>
    </row>
    <row r="266" spans="1:28" ht="11.25" customHeight="1" x14ac:dyDescent="0.25">
      <c r="A266" s="376"/>
      <c r="B266" s="253"/>
      <c r="C266" s="422"/>
      <c r="D266" s="378"/>
      <c r="E266" s="423"/>
      <c r="F266" s="423"/>
      <c r="G266" s="423"/>
      <c r="H266" s="423"/>
      <c r="I266" s="423"/>
      <c r="J266" s="423"/>
      <c r="K266" s="423"/>
      <c r="L266" s="423"/>
      <c r="M266" s="253"/>
      <c r="N266" s="253"/>
      <c r="O266" s="253"/>
      <c r="P266" s="253"/>
      <c r="Q266" s="253"/>
      <c r="R266" s="253"/>
      <c r="S266" s="253"/>
      <c r="T266" s="253"/>
      <c r="U266" s="253"/>
      <c r="V266" s="253"/>
      <c r="W266" s="253"/>
      <c r="X266" s="253"/>
      <c r="Y266" s="253"/>
      <c r="Z266" s="253"/>
      <c r="AA266" s="253"/>
      <c r="AB266" s="253"/>
    </row>
    <row r="267" spans="1:28" ht="11.25" customHeight="1" x14ac:dyDescent="0.25">
      <c r="A267" s="376"/>
      <c r="B267" s="253"/>
      <c r="C267" s="422"/>
      <c r="D267" s="378"/>
      <c r="E267" s="423"/>
      <c r="F267" s="423"/>
      <c r="G267" s="423"/>
      <c r="H267" s="423"/>
      <c r="I267" s="423"/>
      <c r="J267" s="423"/>
      <c r="K267" s="423"/>
      <c r="L267" s="423"/>
      <c r="M267" s="253"/>
      <c r="N267" s="253"/>
      <c r="O267" s="253"/>
      <c r="P267" s="253"/>
      <c r="Q267" s="253"/>
      <c r="R267" s="253"/>
      <c r="S267" s="253"/>
      <c r="T267" s="253"/>
      <c r="U267" s="253"/>
      <c r="V267" s="253"/>
      <c r="W267" s="253"/>
      <c r="X267" s="253"/>
      <c r="Y267" s="253"/>
      <c r="Z267" s="253"/>
      <c r="AA267" s="253"/>
      <c r="AB267" s="253"/>
    </row>
    <row r="268" spans="1:28" ht="11.25" customHeight="1" x14ac:dyDescent="0.25">
      <c r="A268" s="376"/>
      <c r="B268" s="253"/>
      <c r="C268" s="422"/>
      <c r="D268" s="378"/>
      <c r="E268" s="423"/>
      <c r="F268" s="423"/>
      <c r="G268" s="423"/>
      <c r="H268" s="423"/>
      <c r="I268" s="423"/>
      <c r="J268" s="423"/>
      <c r="K268" s="423"/>
      <c r="L268" s="42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253"/>
      <c r="Y268" s="253"/>
      <c r="Z268" s="253"/>
      <c r="AA268" s="253"/>
      <c r="AB268" s="253"/>
    </row>
    <row r="269" spans="1:28" ht="11.25" customHeight="1" x14ac:dyDescent="0.25">
      <c r="A269" s="376"/>
      <c r="B269" s="253"/>
      <c r="C269" s="422"/>
      <c r="D269" s="378"/>
      <c r="E269" s="423"/>
      <c r="F269" s="423"/>
      <c r="G269" s="423"/>
      <c r="H269" s="423"/>
      <c r="I269" s="423"/>
      <c r="J269" s="423"/>
      <c r="K269" s="423"/>
      <c r="L269" s="42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253"/>
      <c r="Y269" s="253"/>
      <c r="Z269" s="253"/>
      <c r="AA269" s="253"/>
      <c r="AB269" s="253"/>
    </row>
    <row r="270" spans="1:28" ht="11.25" customHeight="1" x14ac:dyDescent="0.25">
      <c r="A270" s="376"/>
      <c r="B270" s="253"/>
      <c r="C270" s="422"/>
      <c r="D270" s="378"/>
      <c r="E270" s="423"/>
      <c r="F270" s="423"/>
      <c r="G270" s="423"/>
      <c r="H270" s="423"/>
      <c r="I270" s="423"/>
      <c r="J270" s="423"/>
      <c r="K270" s="423"/>
      <c r="L270" s="42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253"/>
      <c r="Y270" s="253"/>
      <c r="Z270" s="253"/>
      <c r="AA270" s="253"/>
      <c r="AB270" s="253"/>
    </row>
    <row r="271" spans="1:28" ht="11.25" customHeight="1" x14ac:dyDescent="0.25">
      <c r="A271" s="376"/>
      <c r="B271" s="253"/>
      <c r="C271" s="422"/>
      <c r="D271" s="378"/>
      <c r="E271" s="423"/>
      <c r="F271" s="423"/>
      <c r="G271" s="423"/>
      <c r="H271" s="423"/>
      <c r="I271" s="423"/>
      <c r="J271" s="423"/>
      <c r="K271" s="423"/>
      <c r="L271" s="42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  <c r="AB271" s="253"/>
    </row>
    <row r="272" spans="1:28" ht="11.25" customHeight="1" x14ac:dyDescent="0.25">
      <c r="A272" s="376"/>
      <c r="B272" s="253"/>
      <c r="C272" s="422"/>
      <c r="D272" s="378"/>
      <c r="E272" s="423"/>
      <c r="F272" s="423"/>
      <c r="G272" s="423"/>
      <c r="H272" s="423"/>
      <c r="I272" s="423"/>
      <c r="J272" s="423"/>
      <c r="K272" s="423"/>
      <c r="L272" s="423"/>
      <c r="M272" s="253"/>
      <c r="N272" s="253"/>
      <c r="O272" s="253"/>
      <c r="P272" s="253"/>
      <c r="Q272" s="253"/>
      <c r="R272" s="253"/>
      <c r="S272" s="253"/>
      <c r="T272" s="253"/>
      <c r="U272" s="253"/>
      <c r="V272" s="253"/>
      <c r="W272" s="253"/>
      <c r="X272" s="253"/>
      <c r="Y272" s="253"/>
      <c r="Z272" s="253"/>
      <c r="AA272" s="253"/>
      <c r="AB272" s="253"/>
    </row>
    <row r="273" spans="1:28" ht="11.25" customHeight="1" x14ac:dyDescent="0.25">
      <c r="A273" s="376"/>
      <c r="B273" s="253"/>
      <c r="C273" s="422"/>
      <c r="D273" s="378"/>
      <c r="E273" s="423"/>
      <c r="F273" s="423"/>
      <c r="G273" s="423"/>
      <c r="H273" s="423"/>
      <c r="I273" s="423"/>
      <c r="J273" s="423"/>
      <c r="K273" s="423"/>
      <c r="L273" s="423"/>
      <c r="M273" s="253"/>
      <c r="N273" s="253"/>
      <c r="O273" s="253"/>
      <c r="P273" s="253"/>
      <c r="Q273" s="253"/>
      <c r="R273" s="253"/>
      <c r="S273" s="253"/>
      <c r="T273" s="253"/>
      <c r="U273" s="253"/>
      <c r="V273" s="253"/>
      <c r="W273" s="253"/>
      <c r="X273" s="253"/>
      <c r="Y273" s="253"/>
      <c r="Z273" s="253"/>
      <c r="AA273" s="253"/>
      <c r="AB273" s="253"/>
    </row>
    <row r="274" spans="1:28" ht="11.25" customHeight="1" x14ac:dyDescent="0.25">
      <c r="A274" s="376"/>
      <c r="B274" s="253"/>
      <c r="C274" s="422"/>
      <c r="D274" s="378"/>
      <c r="E274" s="423"/>
      <c r="F274" s="423"/>
      <c r="G274" s="423"/>
      <c r="H274" s="423"/>
      <c r="I274" s="423"/>
      <c r="J274" s="423"/>
      <c r="K274" s="423"/>
      <c r="L274" s="423"/>
      <c r="M274" s="253"/>
      <c r="N274" s="253"/>
      <c r="O274" s="253"/>
      <c r="P274" s="253"/>
      <c r="Q274" s="253"/>
      <c r="R274" s="253"/>
      <c r="S274" s="253"/>
      <c r="T274" s="253"/>
      <c r="U274" s="253"/>
      <c r="V274" s="253"/>
      <c r="W274" s="253"/>
      <c r="X274" s="253"/>
      <c r="Y274" s="253"/>
      <c r="Z274" s="253"/>
      <c r="AA274" s="253"/>
      <c r="AB274" s="253"/>
    </row>
    <row r="275" spans="1:28" ht="11.25" customHeight="1" x14ac:dyDescent="0.25">
      <c r="A275" s="376"/>
      <c r="B275" s="253"/>
      <c r="C275" s="422"/>
      <c r="D275" s="378"/>
      <c r="E275" s="423"/>
      <c r="F275" s="423"/>
      <c r="G275" s="423"/>
      <c r="H275" s="423"/>
      <c r="I275" s="423"/>
      <c r="J275" s="423"/>
      <c r="K275" s="423"/>
      <c r="L275" s="423"/>
      <c r="M275" s="253"/>
      <c r="N275" s="253"/>
      <c r="O275" s="253"/>
      <c r="P275" s="253"/>
      <c r="Q275" s="253"/>
      <c r="R275" s="253"/>
      <c r="S275" s="253"/>
      <c r="T275" s="253"/>
      <c r="U275" s="253"/>
      <c r="V275" s="253"/>
      <c r="W275" s="253"/>
      <c r="X275" s="253"/>
      <c r="Y275" s="253"/>
      <c r="Z275" s="253"/>
      <c r="AA275" s="253"/>
      <c r="AB275" s="253"/>
    </row>
    <row r="276" spans="1:28" ht="11.25" customHeight="1" x14ac:dyDescent="0.25">
      <c r="A276" s="376"/>
      <c r="B276" s="253"/>
      <c r="C276" s="422"/>
      <c r="D276" s="378"/>
      <c r="E276" s="423"/>
      <c r="F276" s="423"/>
      <c r="G276" s="423"/>
      <c r="H276" s="423"/>
      <c r="I276" s="423"/>
      <c r="J276" s="423"/>
      <c r="K276" s="423"/>
      <c r="L276" s="423"/>
      <c r="M276" s="253"/>
      <c r="N276" s="253"/>
      <c r="O276" s="253"/>
      <c r="P276" s="253"/>
      <c r="Q276" s="253"/>
      <c r="R276" s="253"/>
      <c r="S276" s="253"/>
      <c r="T276" s="253"/>
      <c r="U276" s="253"/>
      <c r="V276" s="253"/>
      <c r="W276" s="253"/>
      <c r="X276" s="253"/>
      <c r="Y276" s="253"/>
      <c r="Z276" s="253"/>
      <c r="AA276" s="253"/>
      <c r="AB276" s="253"/>
    </row>
    <row r="277" spans="1:28" ht="11.25" customHeight="1" x14ac:dyDescent="0.25">
      <c r="A277" s="376"/>
      <c r="B277" s="253"/>
      <c r="C277" s="422"/>
      <c r="D277" s="378"/>
      <c r="E277" s="423"/>
      <c r="F277" s="423"/>
      <c r="G277" s="423"/>
      <c r="H277" s="423"/>
      <c r="I277" s="423"/>
      <c r="J277" s="423"/>
      <c r="K277" s="423"/>
      <c r="L277" s="423"/>
      <c r="M277" s="253"/>
      <c r="N277" s="253"/>
      <c r="O277" s="253"/>
      <c r="P277" s="253"/>
      <c r="Q277" s="253"/>
      <c r="R277" s="253"/>
      <c r="S277" s="253"/>
      <c r="T277" s="253"/>
      <c r="U277" s="253"/>
      <c r="V277" s="253"/>
      <c r="W277" s="253"/>
      <c r="X277" s="253"/>
      <c r="Y277" s="253"/>
      <c r="Z277" s="253"/>
      <c r="AA277" s="253"/>
      <c r="AB277" s="253"/>
    </row>
    <row r="278" spans="1:28" ht="11.25" customHeight="1" x14ac:dyDescent="0.25">
      <c r="A278" s="376"/>
      <c r="B278" s="253"/>
      <c r="C278" s="422"/>
      <c r="D278" s="378"/>
      <c r="E278" s="423"/>
      <c r="F278" s="423"/>
      <c r="G278" s="423"/>
      <c r="H278" s="423"/>
      <c r="I278" s="423"/>
      <c r="J278" s="423"/>
      <c r="K278" s="423"/>
      <c r="L278" s="423"/>
      <c r="M278" s="253"/>
      <c r="N278" s="253"/>
      <c r="O278" s="253"/>
      <c r="P278" s="253"/>
      <c r="Q278" s="253"/>
      <c r="R278" s="253"/>
      <c r="S278" s="253"/>
      <c r="T278" s="253"/>
      <c r="U278" s="253"/>
      <c r="V278" s="253"/>
      <c r="W278" s="253"/>
      <c r="X278" s="253"/>
      <c r="Y278" s="253"/>
      <c r="Z278" s="253"/>
      <c r="AA278" s="253"/>
      <c r="AB278" s="253"/>
    </row>
    <row r="279" spans="1:28" ht="11.25" customHeight="1" x14ac:dyDescent="0.25">
      <c r="A279" s="376"/>
      <c r="B279" s="253"/>
      <c r="C279" s="422"/>
      <c r="D279" s="378"/>
      <c r="E279" s="423"/>
      <c r="F279" s="423"/>
      <c r="G279" s="423"/>
      <c r="H279" s="423"/>
      <c r="I279" s="423"/>
      <c r="J279" s="423"/>
      <c r="K279" s="423"/>
      <c r="L279" s="423"/>
      <c r="M279" s="253"/>
      <c r="N279" s="253"/>
      <c r="O279" s="253"/>
      <c r="P279" s="253"/>
      <c r="Q279" s="253"/>
      <c r="R279" s="253"/>
      <c r="S279" s="253"/>
      <c r="T279" s="253"/>
      <c r="U279" s="253"/>
      <c r="V279" s="253"/>
      <c r="W279" s="253"/>
      <c r="X279" s="253"/>
      <c r="Y279" s="253"/>
      <c r="Z279" s="253"/>
      <c r="AA279" s="253"/>
      <c r="AB279" s="253"/>
    </row>
    <row r="280" spans="1:28" ht="11.25" customHeight="1" x14ac:dyDescent="0.25">
      <c r="A280" s="376"/>
      <c r="B280" s="253"/>
      <c r="C280" s="422"/>
      <c r="D280" s="378"/>
      <c r="E280" s="423"/>
      <c r="F280" s="423"/>
      <c r="G280" s="423"/>
      <c r="H280" s="423"/>
      <c r="I280" s="423"/>
      <c r="J280" s="423"/>
      <c r="K280" s="423"/>
      <c r="L280" s="423"/>
      <c r="M280" s="253"/>
      <c r="N280" s="253"/>
      <c r="O280" s="253"/>
      <c r="P280" s="253"/>
      <c r="Q280" s="253"/>
      <c r="R280" s="253"/>
      <c r="S280" s="253"/>
      <c r="T280" s="253"/>
      <c r="U280" s="253"/>
      <c r="V280" s="253"/>
      <c r="W280" s="253"/>
      <c r="X280" s="253"/>
      <c r="Y280" s="253"/>
      <c r="Z280" s="253"/>
      <c r="AA280" s="253"/>
      <c r="AB280" s="253"/>
    </row>
    <row r="281" spans="1:28" ht="11.25" customHeight="1" x14ac:dyDescent="0.25">
      <c r="A281" s="376"/>
      <c r="B281" s="253"/>
      <c r="C281" s="422"/>
      <c r="D281" s="378"/>
      <c r="E281" s="423"/>
      <c r="F281" s="423"/>
      <c r="G281" s="423"/>
      <c r="H281" s="423"/>
      <c r="I281" s="423"/>
      <c r="J281" s="423"/>
      <c r="K281" s="423"/>
      <c r="L281" s="423"/>
      <c r="M281" s="253"/>
      <c r="N281" s="253"/>
      <c r="O281" s="253"/>
      <c r="P281" s="253"/>
      <c r="Q281" s="253"/>
      <c r="R281" s="253"/>
      <c r="S281" s="253"/>
      <c r="T281" s="253"/>
      <c r="U281" s="253"/>
      <c r="V281" s="253"/>
      <c r="W281" s="253"/>
      <c r="X281" s="253"/>
      <c r="Y281" s="253"/>
      <c r="Z281" s="253"/>
      <c r="AA281" s="253"/>
      <c r="AB281" s="253"/>
    </row>
    <row r="282" spans="1:28" ht="11.25" customHeight="1" x14ac:dyDescent="0.25">
      <c r="A282" s="376"/>
      <c r="B282" s="253"/>
      <c r="C282" s="422"/>
      <c r="D282" s="378"/>
      <c r="E282" s="423"/>
      <c r="F282" s="423"/>
      <c r="G282" s="423"/>
      <c r="H282" s="423"/>
      <c r="I282" s="423"/>
      <c r="J282" s="423"/>
      <c r="K282" s="423"/>
      <c r="L282" s="423"/>
      <c r="M282" s="253"/>
      <c r="N282" s="253"/>
      <c r="O282" s="253"/>
      <c r="P282" s="253"/>
      <c r="Q282" s="253"/>
      <c r="R282" s="253"/>
      <c r="S282" s="253"/>
      <c r="T282" s="253"/>
      <c r="U282" s="253"/>
      <c r="V282" s="253"/>
      <c r="W282" s="253"/>
      <c r="X282" s="253"/>
      <c r="Y282" s="253"/>
      <c r="Z282" s="253"/>
      <c r="AA282" s="253"/>
      <c r="AB282" s="253"/>
    </row>
    <row r="283" spans="1:28" ht="11.25" customHeight="1" x14ac:dyDescent="0.25">
      <c r="A283" s="376"/>
      <c r="B283" s="253"/>
      <c r="C283" s="422"/>
      <c r="D283" s="378"/>
      <c r="E283" s="423"/>
      <c r="F283" s="423"/>
      <c r="G283" s="423"/>
      <c r="H283" s="423"/>
      <c r="I283" s="423"/>
      <c r="J283" s="423"/>
      <c r="K283" s="423"/>
      <c r="L283" s="423"/>
      <c r="M283" s="253"/>
      <c r="N283" s="253"/>
      <c r="O283" s="253"/>
      <c r="P283" s="253"/>
      <c r="Q283" s="253"/>
      <c r="R283" s="253"/>
      <c r="S283" s="253"/>
      <c r="T283" s="253"/>
      <c r="U283" s="253"/>
      <c r="V283" s="253"/>
      <c r="W283" s="253"/>
      <c r="X283" s="253"/>
      <c r="Y283" s="253"/>
      <c r="Z283" s="253"/>
      <c r="AA283" s="253"/>
      <c r="AB283" s="253"/>
    </row>
    <row r="284" spans="1:28" ht="11.25" customHeight="1" x14ac:dyDescent="0.25">
      <c r="A284" s="376"/>
      <c r="B284" s="253"/>
      <c r="C284" s="422"/>
      <c r="D284" s="378"/>
      <c r="E284" s="423"/>
      <c r="F284" s="423"/>
      <c r="G284" s="423"/>
      <c r="H284" s="423"/>
      <c r="I284" s="423"/>
      <c r="J284" s="423"/>
      <c r="K284" s="423"/>
      <c r="L284" s="423"/>
      <c r="M284" s="253"/>
      <c r="N284" s="253"/>
      <c r="O284" s="253"/>
      <c r="P284" s="253"/>
      <c r="Q284" s="253"/>
      <c r="R284" s="253"/>
      <c r="S284" s="253"/>
      <c r="T284" s="253"/>
      <c r="U284" s="253"/>
      <c r="V284" s="253"/>
      <c r="W284" s="253"/>
      <c r="X284" s="253"/>
      <c r="Y284" s="253"/>
      <c r="Z284" s="253"/>
      <c r="AA284" s="253"/>
      <c r="AB284" s="253"/>
    </row>
    <row r="285" spans="1:28" ht="11.25" customHeight="1" x14ac:dyDescent="0.25">
      <c r="A285" s="376"/>
      <c r="B285" s="253"/>
      <c r="C285" s="422"/>
      <c r="D285" s="378"/>
      <c r="E285" s="423"/>
      <c r="F285" s="423"/>
      <c r="G285" s="423"/>
      <c r="H285" s="423"/>
      <c r="I285" s="423"/>
      <c r="J285" s="423"/>
      <c r="K285" s="423"/>
      <c r="L285" s="423"/>
      <c r="M285" s="253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253"/>
      <c r="Y285" s="253"/>
      <c r="Z285" s="253"/>
      <c r="AA285" s="253"/>
      <c r="AB285" s="253"/>
    </row>
    <row r="286" spans="1:28" ht="11.25" customHeight="1" x14ac:dyDescent="0.25">
      <c r="A286" s="376"/>
      <c r="B286" s="253"/>
      <c r="C286" s="422"/>
      <c r="D286" s="378"/>
      <c r="E286" s="423"/>
      <c r="F286" s="423"/>
      <c r="G286" s="423"/>
      <c r="H286" s="423"/>
      <c r="I286" s="423"/>
      <c r="J286" s="423"/>
      <c r="K286" s="423"/>
      <c r="L286" s="423"/>
      <c r="M286" s="253"/>
      <c r="N286" s="253"/>
      <c r="O286" s="253"/>
      <c r="P286" s="253"/>
      <c r="Q286" s="253"/>
      <c r="R286" s="253"/>
      <c r="S286" s="253"/>
      <c r="T286" s="253"/>
      <c r="U286" s="253"/>
      <c r="V286" s="253"/>
      <c r="W286" s="253"/>
      <c r="X286" s="253"/>
      <c r="Y286" s="253"/>
      <c r="Z286" s="253"/>
      <c r="AA286" s="253"/>
      <c r="AB286" s="253"/>
    </row>
    <row r="287" spans="1:28" ht="11.25" customHeight="1" x14ac:dyDescent="0.25">
      <c r="A287" s="376"/>
      <c r="B287" s="253"/>
      <c r="C287" s="422"/>
      <c r="D287" s="378"/>
      <c r="E287" s="423"/>
      <c r="F287" s="423"/>
      <c r="G287" s="423"/>
      <c r="H287" s="423"/>
      <c r="I287" s="423"/>
      <c r="J287" s="423"/>
      <c r="K287" s="423"/>
      <c r="L287" s="423"/>
      <c r="M287" s="253"/>
      <c r="N287" s="253"/>
      <c r="O287" s="253"/>
      <c r="P287" s="253"/>
      <c r="Q287" s="253"/>
      <c r="R287" s="253"/>
      <c r="S287" s="253"/>
      <c r="T287" s="253"/>
      <c r="U287" s="253"/>
      <c r="V287" s="253"/>
      <c r="W287" s="253"/>
      <c r="X287" s="253"/>
      <c r="Y287" s="253"/>
      <c r="Z287" s="253"/>
      <c r="AA287" s="253"/>
      <c r="AB287" s="253"/>
    </row>
    <row r="288" spans="1:28" ht="11.25" customHeight="1" x14ac:dyDescent="0.25">
      <c r="A288" s="376"/>
      <c r="B288" s="253"/>
      <c r="C288" s="422"/>
      <c r="D288" s="378"/>
      <c r="E288" s="423"/>
      <c r="F288" s="423"/>
      <c r="G288" s="423"/>
      <c r="H288" s="423"/>
      <c r="I288" s="423"/>
      <c r="J288" s="423"/>
      <c r="K288" s="423"/>
      <c r="L288" s="423"/>
      <c r="M288" s="253"/>
      <c r="N288" s="253"/>
      <c r="O288" s="253"/>
      <c r="P288" s="253"/>
      <c r="Q288" s="253"/>
      <c r="R288" s="253"/>
      <c r="S288" s="253"/>
      <c r="T288" s="253"/>
      <c r="U288" s="253"/>
      <c r="V288" s="253"/>
      <c r="W288" s="253"/>
      <c r="X288" s="253"/>
      <c r="Y288" s="253"/>
      <c r="Z288" s="253"/>
      <c r="AA288" s="253"/>
      <c r="AB288" s="253"/>
    </row>
    <row r="289" spans="1:28" ht="11.25" customHeight="1" x14ac:dyDescent="0.25">
      <c r="A289" s="376"/>
      <c r="B289" s="253"/>
      <c r="C289" s="422"/>
      <c r="D289" s="378"/>
      <c r="E289" s="423"/>
      <c r="F289" s="423"/>
      <c r="G289" s="423"/>
      <c r="H289" s="423"/>
      <c r="I289" s="423"/>
      <c r="J289" s="423"/>
      <c r="K289" s="423"/>
      <c r="L289" s="423"/>
      <c r="M289" s="253"/>
      <c r="N289" s="253"/>
      <c r="O289" s="253"/>
      <c r="P289" s="253"/>
      <c r="Q289" s="253"/>
      <c r="R289" s="253"/>
      <c r="S289" s="253"/>
      <c r="T289" s="253"/>
      <c r="U289" s="253"/>
      <c r="V289" s="253"/>
      <c r="W289" s="253"/>
      <c r="X289" s="253"/>
      <c r="Y289" s="253"/>
      <c r="Z289" s="253"/>
      <c r="AA289" s="253"/>
      <c r="AB289" s="253"/>
    </row>
    <row r="290" spans="1:28" ht="11.25" customHeight="1" x14ac:dyDescent="0.25">
      <c r="A290" s="376"/>
      <c r="B290" s="253"/>
      <c r="C290" s="422"/>
      <c r="D290" s="378"/>
      <c r="E290" s="423"/>
      <c r="F290" s="423"/>
      <c r="G290" s="423"/>
      <c r="H290" s="423"/>
      <c r="I290" s="423"/>
      <c r="J290" s="423"/>
      <c r="K290" s="423"/>
      <c r="L290" s="423"/>
      <c r="M290" s="253"/>
      <c r="N290" s="253"/>
      <c r="O290" s="253"/>
      <c r="P290" s="253"/>
      <c r="Q290" s="253"/>
      <c r="R290" s="253"/>
      <c r="S290" s="253"/>
      <c r="T290" s="253"/>
      <c r="U290" s="253"/>
      <c r="V290" s="253"/>
      <c r="W290" s="253"/>
      <c r="X290" s="253"/>
      <c r="Y290" s="253"/>
      <c r="Z290" s="253"/>
      <c r="AA290" s="253"/>
      <c r="AB290" s="253"/>
    </row>
    <row r="291" spans="1:28" ht="11.25" customHeight="1" x14ac:dyDescent="0.25">
      <c r="A291" s="376"/>
      <c r="B291" s="253"/>
      <c r="C291" s="422"/>
      <c r="D291" s="378"/>
      <c r="E291" s="423"/>
      <c r="F291" s="423"/>
      <c r="G291" s="423"/>
      <c r="H291" s="423"/>
      <c r="I291" s="423"/>
      <c r="J291" s="423"/>
      <c r="K291" s="423"/>
      <c r="L291" s="423"/>
      <c r="M291" s="253"/>
      <c r="N291" s="253"/>
      <c r="O291" s="253"/>
      <c r="P291" s="253"/>
      <c r="Q291" s="253"/>
      <c r="R291" s="253"/>
      <c r="S291" s="253"/>
      <c r="T291" s="253"/>
      <c r="U291" s="253"/>
      <c r="V291" s="253"/>
      <c r="W291" s="253"/>
      <c r="X291" s="253"/>
      <c r="Y291" s="253"/>
      <c r="Z291" s="253"/>
      <c r="AA291" s="253"/>
      <c r="AB291" s="253"/>
    </row>
    <row r="292" spans="1:28" ht="11.25" customHeight="1" x14ac:dyDescent="0.25">
      <c r="A292" s="376"/>
      <c r="B292" s="253"/>
      <c r="C292" s="422"/>
      <c r="D292" s="378"/>
      <c r="E292" s="423"/>
      <c r="F292" s="423"/>
      <c r="G292" s="423"/>
      <c r="H292" s="423"/>
      <c r="I292" s="423"/>
      <c r="J292" s="423"/>
      <c r="K292" s="423"/>
      <c r="L292" s="423"/>
      <c r="M292" s="253"/>
      <c r="N292" s="253"/>
      <c r="O292" s="253"/>
      <c r="P292" s="253"/>
      <c r="Q292" s="253"/>
      <c r="R292" s="253"/>
      <c r="S292" s="253"/>
      <c r="T292" s="253"/>
      <c r="U292" s="253"/>
      <c r="V292" s="253"/>
      <c r="W292" s="253"/>
      <c r="X292" s="253"/>
      <c r="Y292" s="253"/>
      <c r="Z292" s="253"/>
      <c r="AA292" s="253"/>
      <c r="AB292" s="253"/>
    </row>
    <row r="293" spans="1:28" ht="11.25" customHeight="1" x14ac:dyDescent="0.25">
      <c r="A293" s="376"/>
      <c r="B293" s="253"/>
      <c r="C293" s="422"/>
      <c r="D293" s="378"/>
      <c r="E293" s="423"/>
      <c r="F293" s="423"/>
      <c r="G293" s="423"/>
      <c r="H293" s="423"/>
      <c r="I293" s="423"/>
      <c r="J293" s="423"/>
      <c r="K293" s="423"/>
      <c r="L293" s="423"/>
      <c r="M293" s="253"/>
      <c r="N293" s="253"/>
      <c r="O293" s="253"/>
      <c r="P293" s="253"/>
      <c r="Q293" s="253"/>
      <c r="R293" s="253"/>
      <c r="S293" s="253"/>
      <c r="T293" s="253"/>
      <c r="U293" s="253"/>
      <c r="V293" s="253"/>
      <c r="W293" s="253"/>
      <c r="X293" s="253"/>
      <c r="Y293" s="253"/>
      <c r="Z293" s="253"/>
      <c r="AA293" s="253"/>
      <c r="AB293" s="253"/>
    </row>
    <row r="294" spans="1:28" ht="11.25" customHeight="1" x14ac:dyDescent="0.25">
      <c r="A294" s="376"/>
      <c r="B294" s="253"/>
      <c r="C294" s="422"/>
      <c r="D294" s="378"/>
      <c r="E294" s="423"/>
      <c r="F294" s="423"/>
      <c r="G294" s="423"/>
      <c r="H294" s="423"/>
      <c r="I294" s="423"/>
      <c r="J294" s="423"/>
      <c r="K294" s="423"/>
      <c r="L294" s="423"/>
      <c r="M294" s="253"/>
      <c r="N294" s="253"/>
      <c r="O294" s="253"/>
      <c r="P294" s="253"/>
      <c r="Q294" s="253"/>
      <c r="R294" s="253"/>
      <c r="S294" s="253"/>
      <c r="T294" s="253"/>
      <c r="U294" s="253"/>
      <c r="V294" s="253"/>
      <c r="W294" s="253"/>
      <c r="X294" s="253"/>
      <c r="Y294" s="253"/>
      <c r="Z294" s="253"/>
      <c r="AA294" s="253"/>
      <c r="AB294" s="253"/>
    </row>
    <row r="295" spans="1:28" ht="11.25" customHeight="1" x14ac:dyDescent="0.25">
      <c r="A295" s="376"/>
      <c r="B295" s="253"/>
      <c r="C295" s="422"/>
      <c r="D295" s="378"/>
      <c r="E295" s="423"/>
      <c r="F295" s="423"/>
      <c r="G295" s="423"/>
      <c r="H295" s="423"/>
      <c r="I295" s="423"/>
      <c r="J295" s="423"/>
      <c r="K295" s="423"/>
      <c r="L295" s="423"/>
      <c r="M295" s="253"/>
      <c r="N295" s="253"/>
      <c r="O295" s="253"/>
      <c r="P295" s="253"/>
      <c r="Q295" s="253"/>
      <c r="R295" s="253"/>
      <c r="S295" s="253"/>
      <c r="T295" s="253"/>
      <c r="U295" s="253"/>
      <c r="V295" s="253"/>
      <c r="W295" s="253"/>
      <c r="X295" s="253"/>
      <c r="Y295" s="253"/>
      <c r="Z295" s="253"/>
      <c r="AA295" s="253"/>
      <c r="AB295" s="253"/>
    </row>
    <row r="296" spans="1:28" ht="11.25" customHeight="1" x14ac:dyDescent="0.25">
      <c r="A296" s="376"/>
      <c r="B296" s="253"/>
      <c r="C296" s="422"/>
      <c r="D296" s="378"/>
      <c r="E296" s="423"/>
      <c r="F296" s="423"/>
      <c r="G296" s="423"/>
      <c r="H296" s="423"/>
      <c r="I296" s="423"/>
      <c r="J296" s="423"/>
      <c r="K296" s="423"/>
      <c r="L296" s="423"/>
      <c r="M296" s="253"/>
      <c r="N296" s="253"/>
      <c r="O296" s="253"/>
      <c r="P296" s="253"/>
      <c r="Q296" s="253"/>
      <c r="R296" s="253"/>
      <c r="S296" s="253"/>
      <c r="T296" s="253"/>
      <c r="U296" s="253"/>
      <c r="V296" s="253"/>
      <c r="W296" s="253"/>
      <c r="X296" s="253"/>
      <c r="Y296" s="253"/>
      <c r="Z296" s="253"/>
      <c r="AA296" s="253"/>
      <c r="AB296" s="253"/>
    </row>
    <row r="297" spans="1:28" ht="11.25" customHeight="1" x14ac:dyDescent="0.25">
      <c r="A297" s="376"/>
      <c r="B297" s="253"/>
      <c r="C297" s="422"/>
      <c r="D297" s="378"/>
      <c r="E297" s="423"/>
      <c r="F297" s="423"/>
      <c r="G297" s="423"/>
      <c r="H297" s="423"/>
      <c r="I297" s="423"/>
      <c r="J297" s="423"/>
      <c r="K297" s="423"/>
      <c r="L297" s="423"/>
      <c r="M297" s="253"/>
      <c r="N297" s="253"/>
      <c r="O297" s="253"/>
      <c r="P297" s="253"/>
      <c r="Q297" s="253"/>
      <c r="R297" s="253"/>
      <c r="S297" s="253"/>
      <c r="T297" s="253"/>
      <c r="U297" s="253"/>
      <c r="V297" s="253"/>
      <c r="W297" s="253"/>
      <c r="X297" s="253"/>
      <c r="Y297" s="253"/>
      <c r="Z297" s="253"/>
      <c r="AA297" s="253"/>
      <c r="AB297" s="253"/>
    </row>
    <row r="298" spans="1:28" ht="11.25" customHeight="1" x14ac:dyDescent="0.25">
      <c r="A298" s="376"/>
      <c r="B298" s="253"/>
      <c r="C298" s="422"/>
      <c r="D298" s="378"/>
      <c r="E298" s="423"/>
      <c r="F298" s="423"/>
      <c r="G298" s="423"/>
      <c r="H298" s="423"/>
      <c r="I298" s="423"/>
      <c r="J298" s="423"/>
      <c r="K298" s="423"/>
      <c r="L298" s="423"/>
      <c r="M298" s="253"/>
      <c r="N298" s="253"/>
      <c r="O298" s="253"/>
      <c r="P298" s="253"/>
      <c r="Q298" s="253"/>
      <c r="R298" s="253"/>
      <c r="S298" s="253"/>
      <c r="T298" s="253"/>
      <c r="U298" s="253"/>
      <c r="V298" s="253"/>
      <c r="W298" s="253"/>
      <c r="X298" s="253"/>
      <c r="Y298" s="253"/>
      <c r="Z298" s="253"/>
      <c r="AA298" s="253"/>
      <c r="AB298" s="253"/>
    </row>
    <row r="299" spans="1:28" ht="11.25" customHeight="1" x14ac:dyDescent="0.25">
      <c r="A299" s="376"/>
      <c r="B299" s="253"/>
      <c r="C299" s="422"/>
      <c r="D299" s="378"/>
      <c r="E299" s="423"/>
      <c r="F299" s="423"/>
      <c r="G299" s="423"/>
      <c r="H299" s="423"/>
      <c r="I299" s="423"/>
      <c r="J299" s="423"/>
      <c r="K299" s="423"/>
      <c r="L299" s="423"/>
      <c r="M299" s="253"/>
      <c r="N299" s="253"/>
      <c r="O299" s="253"/>
      <c r="P299" s="253"/>
      <c r="Q299" s="253"/>
      <c r="R299" s="253"/>
      <c r="S299" s="253"/>
      <c r="T299" s="253"/>
      <c r="U299" s="253"/>
      <c r="V299" s="253"/>
      <c r="W299" s="253"/>
      <c r="X299" s="253"/>
      <c r="Y299" s="253"/>
      <c r="Z299" s="253"/>
      <c r="AA299" s="253"/>
      <c r="AB299" s="253"/>
    </row>
    <row r="300" spans="1:28" ht="11.25" customHeight="1" x14ac:dyDescent="0.25">
      <c r="A300" s="376"/>
      <c r="B300" s="253"/>
      <c r="C300" s="422"/>
      <c r="D300" s="378"/>
      <c r="E300" s="423"/>
      <c r="F300" s="423"/>
      <c r="G300" s="423"/>
      <c r="H300" s="423"/>
      <c r="I300" s="423"/>
      <c r="J300" s="423"/>
      <c r="K300" s="423"/>
      <c r="L300" s="423"/>
      <c r="M300" s="253"/>
      <c r="N300" s="253"/>
      <c r="O300" s="253"/>
      <c r="P300" s="253"/>
      <c r="Q300" s="253"/>
      <c r="R300" s="253"/>
      <c r="S300" s="253"/>
      <c r="T300" s="253"/>
      <c r="U300" s="253"/>
      <c r="V300" s="253"/>
      <c r="W300" s="253"/>
      <c r="X300" s="253"/>
      <c r="Y300" s="253"/>
      <c r="Z300" s="253"/>
      <c r="AA300" s="253"/>
      <c r="AB300" s="253"/>
    </row>
    <row r="301" spans="1:28" ht="11.25" customHeight="1" x14ac:dyDescent="0.25">
      <c r="A301" s="376"/>
      <c r="B301" s="253"/>
      <c r="C301" s="422"/>
      <c r="D301" s="378"/>
      <c r="E301" s="423"/>
      <c r="F301" s="423"/>
      <c r="G301" s="423"/>
      <c r="H301" s="423"/>
      <c r="I301" s="423"/>
      <c r="J301" s="423"/>
      <c r="K301" s="423"/>
      <c r="L301" s="423"/>
      <c r="M301" s="253"/>
      <c r="N301" s="253"/>
      <c r="O301" s="253"/>
      <c r="P301" s="253"/>
      <c r="Q301" s="253"/>
      <c r="R301" s="253"/>
      <c r="S301" s="253"/>
      <c r="T301" s="253"/>
      <c r="U301" s="253"/>
      <c r="V301" s="253"/>
      <c r="W301" s="253"/>
      <c r="X301" s="253"/>
      <c r="Y301" s="253"/>
      <c r="Z301" s="253"/>
      <c r="AA301" s="253"/>
      <c r="AB301" s="253"/>
    </row>
    <row r="302" spans="1:28" ht="11.25" customHeight="1" x14ac:dyDescent="0.25">
      <c r="A302" s="376"/>
      <c r="B302" s="253"/>
      <c r="C302" s="422"/>
      <c r="D302" s="378"/>
      <c r="E302" s="423"/>
      <c r="F302" s="423"/>
      <c r="G302" s="423"/>
      <c r="H302" s="423"/>
      <c r="I302" s="423"/>
      <c r="J302" s="423"/>
      <c r="K302" s="423"/>
      <c r="L302" s="423"/>
      <c r="M302" s="253"/>
      <c r="N302" s="253"/>
      <c r="O302" s="253"/>
      <c r="P302" s="253"/>
      <c r="Q302" s="253"/>
      <c r="R302" s="253"/>
      <c r="S302" s="253"/>
      <c r="T302" s="253"/>
      <c r="U302" s="253"/>
      <c r="V302" s="253"/>
      <c r="W302" s="253"/>
      <c r="X302" s="253"/>
      <c r="Y302" s="253"/>
      <c r="Z302" s="253"/>
      <c r="AA302" s="253"/>
      <c r="AB302" s="253"/>
    </row>
    <row r="303" spans="1:28" ht="11.25" customHeight="1" x14ac:dyDescent="0.25">
      <c r="A303" s="376"/>
      <c r="B303" s="253"/>
      <c r="C303" s="422"/>
      <c r="D303" s="378"/>
      <c r="E303" s="423"/>
      <c r="F303" s="423"/>
      <c r="G303" s="423"/>
      <c r="H303" s="423"/>
      <c r="I303" s="423"/>
      <c r="J303" s="423"/>
      <c r="K303" s="423"/>
      <c r="L303" s="423"/>
      <c r="M303" s="253"/>
      <c r="N303" s="253"/>
      <c r="O303" s="253"/>
      <c r="P303" s="253"/>
      <c r="Q303" s="253"/>
      <c r="R303" s="253"/>
      <c r="S303" s="253"/>
      <c r="T303" s="253"/>
      <c r="U303" s="253"/>
      <c r="V303" s="253"/>
      <c r="W303" s="253"/>
      <c r="X303" s="253"/>
      <c r="Y303" s="253"/>
      <c r="Z303" s="253"/>
      <c r="AA303" s="253"/>
      <c r="AB303" s="253"/>
    </row>
    <row r="304" spans="1:28" ht="11.25" customHeight="1" x14ac:dyDescent="0.25">
      <c r="A304" s="376"/>
      <c r="B304" s="253"/>
      <c r="C304" s="422"/>
      <c r="D304" s="378"/>
      <c r="E304" s="423"/>
      <c r="F304" s="423"/>
      <c r="G304" s="423"/>
      <c r="H304" s="423"/>
      <c r="I304" s="423"/>
      <c r="J304" s="423"/>
      <c r="K304" s="423"/>
      <c r="L304" s="423"/>
      <c r="M304" s="253"/>
      <c r="N304" s="253"/>
      <c r="O304" s="253"/>
      <c r="P304" s="253"/>
      <c r="Q304" s="253"/>
      <c r="R304" s="253"/>
      <c r="S304" s="253"/>
      <c r="T304" s="253"/>
      <c r="U304" s="253"/>
      <c r="V304" s="253"/>
      <c r="W304" s="253"/>
      <c r="X304" s="253"/>
      <c r="Y304" s="253"/>
      <c r="Z304" s="253"/>
      <c r="AA304" s="253"/>
      <c r="AB304" s="253"/>
    </row>
    <row r="305" spans="1:28" ht="11.25" customHeight="1" x14ac:dyDescent="0.25">
      <c r="A305" s="376"/>
      <c r="B305" s="253"/>
      <c r="C305" s="422"/>
      <c r="D305" s="378"/>
      <c r="E305" s="423"/>
      <c r="F305" s="423"/>
      <c r="G305" s="423"/>
      <c r="H305" s="423"/>
      <c r="I305" s="423"/>
      <c r="J305" s="423"/>
      <c r="K305" s="423"/>
      <c r="L305" s="423"/>
      <c r="M305" s="253"/>
      <c r="N305" s="253"/>
      <c r="O305" s="253"/>
      <c r="P305" s="253"/>
      <c r="Q305" s="253"/>
      <c r="R305" s="253"/>
      <c r="S305" s="253"/>
      <c r="T305" s="253"/>
      <c r="U305" s="253"/>
      <c r="V305" s="253"/>
      <c r="W305" s="253"/>
      <c r="X305" s="253"/>
      <c r="Y305" s="253"/>
      <c r="Z305" s="253"/>
      <c r="AA305" s="253"/>
      <c r="AB305" s="253"/>
    </row>
    <row r="306" spans="1:28" ht="11.25" customHeight="1" x14ac:dyDescent="0.25">
      <c r="A306" s="376"/>
      <c r="B306" s="253"/>
      <c r="C306" s="422"/>
      <c r="D306" s="378"/>
      <c r="E306" s="423"/>
      <c r="F306" s="423"/>
      <c r="G306" s="423"/>
      <c r="H306" s="423"/>
      <c r="I306" s="423"/>
      <c r="J306" s="423"/>
      <c r="K306" s="423"/>
      <c r="L306" s="423"/>
      <c r="M306" s="253"/>
      <c r="N306" s="253"/>
      <c r="O306" s="253"/>
      <c r="P306" s="253"/>
      <c r="Q306" s="253"/>
      <c r="R306" s="253"/>
      <c r="S306" s="253"/>
      <c r="T306" s="253"/>
      <c r="U306" s="253"/>
      <c r="V306" s="253"/>
      <c r="W306" s="253"/>
      <c r="X306" s="253"/>
      <c r="Y306" s="253"/>
      <c r="Z306" s="253"/>
      <c r="AA306" s="253"/>
      <c r="AB306" s="253"/>
    </row>
    <row r="307" spans="1:28" ht="11.25" customHeight="1" x14ac:dyDescent="0.25">
      <c r="A307" s="376"/>
      <c r="B307" s="253"/>
      <c r="C307" s="422"/>
      <c r="D307" s="378"/>
      <c r="E307" s="423"/>
      <c r="F307" s="423"/>
      <c r="G307" s="423"/>
      <c r="H307" s="423"/>
      <c r="I307" s="423"/>
      <c r="J307" s="423"/>
      <c r="K307" s="423"/>
      <c r="L307" s="423"/>
      <c r="M307" s="253"/>
      <c r="N307" s="253"/>
      <c r="O307" s="253"/>
      <c r="P307" s="253"/>
      <c r="Q307" s="253"/>
      <c r="R307" s="253"/>
      <c r="S307" s="253"/>
      <c r="T307" s="253"/>
      <c r="U307" s="253"/>
      <c r="V307" s="253"/>
      <c r="W307" s="253"/>
      <c r="X307" s="253"/>
      <c r="Y307" s="253"/>
      <c r="Z307" s="253"/>
      <c r="AA307" s="253"/>
      <c r="AB307" s="253"/>
    </row>
    <row r="308" spans="1:28" ht="11.25" customHeight="1" x14ac:dyDescent="0.25">
      <c r="A308" s="376"/>
      <c r="B308" s="253"/>
      <c r="C308" s="422"/>
      <c r="D308" s="378"/>
      <c r="E308" s="423"/>
      <c r="F308" s="423"/>
      <c r="G308" s="423"/>
      <c r="H308" s="423"/>
      <c r="I308" s="423"/>
      <c r="J308" s="423"/>
      <c r="K308" s="423"/>
      <c r="L308" s="423"/>
      <c r="M308" s="253"/>
      <c r="N308" s="253"/>
      <c r="O308" s="253"/>
      <c r="P308" s="253"/>
      <c r="Q308" s="253"/>
      <c r="R308" s="253"/>
      <c r="S308" s="253"/>
      <c r="T308" s="253"/>
      <c r="U308" s="253"/>
      <c r="V308" s="253"/>
      <c r="W308" s="253"/>
      <c r="X308" s="253"/>
      <c r="Y308" s="253"/>
      <c r="Z308" s="253"/>
      <c r="AA308" s="253"/>
      <c r="AB308" s="253"/>
    </row>
    <row r="309" spans="1:28" ht="11.25" customHeight="1" x14ac:dyDescent="0.25">
      <c r="A309" s="376"/>
      <c r="B309" s="253"/>
      <c r="C309" s="422"/>
      <c r="D309" s="378"/>
      <c r="E309" s="423"/>
      <c r="F309" s="423"/>
      <c r="G309" s="423"/>
      <c r="H309" s="423"/>
      <c r="I309" s="423"/>
      <c r="J309" s="423"/>
      <c r="K309" s="423"/>
      <c r="L309" s="423"/>
      <c r="M309" s="253"/>
      <c r="N309" s="253"/>
      <c r="O309" s="253"/>
      <c r="P309" s="253"/>
      <c r="Q309" s="253"/>
      <c r="R309" s="253"/>
      <c r="S309" s="253"/>
      <c r="T309" s="253"/>
      <c r="U309" s="253"/>
      <c r="V309" s="253"/>
      <c r="W309" s="253"/>
      <c r="X309" s="253"/>
      <c r="Y309" s="253"/>
      <c r="Z309" s="253"/>
      <c r="AA309" s="253"/>
      <c r="AB309" s="253"/>
    </row>
    <row r="310" spans="1:28" ht="11.25" customHeight="1" x14ac:dyDescent="0.25">
      <c r="A310" s="376"/>
      <c r="B310" s="253"/>
      <c r="C310" s="422"/>
      <c r="D310" s="378"/>
      <c r="E310" s="423"/>
      <c r="F310" s="423"/>
      <c r="G310" s="423"/>
      <c r="H310" s="423"/>
      <c r="I310" s="423"/>
      <c r="J310" s="423"/>
      <c r="K310" s="423"/>
      <c r="L310" s="423"/>
      <c r="M310" s="253"/>
      <c r="N310" s="253"/>
      <c r="O310" s="253"/>
      <c r="P310" s="253"/>
      <c r="Q310" s="253"/>
      <c r="R310" s="253"/>
      <c r="S310" s="253"/>
      <c r="T310" s="253"/>
      <c r="U310" s="253"/>
      <c r="V310" s="253"/>
      <c r="W310" s="253"/>
      <c r="X310" s="253"/>
      <c r="Y310" s="253"/>
      <c r="Z310" s="253"/>
      <c r="AA310" s="253"/>
      <c r="AB310" s="253"/>
    </row>
    <row r="311" spans="1:28" ht="11.25" customHeight="1" x14ac:dyDescent="0.25">
      <c r="A311" s="376"/>
      <c r="B311" s="253"/>
      <c r="C311" s="422"/>
      <c r="D311" s="378"/>
      <c r="E311" s="423"/>
      <c r="F311" s="423"/>
      <c r="G311" s="423"/>
      <c r="H311" s="423"/>
      <c r="I311" s="423"/>
      <c r="J311" s="423"/>
      <c r="K311" s="423"/>
      <c r="L311" s="423"/>
      <c r="M311" s="253"/>
      <c r="N311" s="253"/>
      <c r="O311" s="253"/>
      <c r="P311" s="253"/>
      <c r="Q311" s="253"/>
      <c r="R311" s="253"/>
      <c r="S311" s="253"/>
      <c r="T311" s="253"/>
      <c r="U311" s="253"/>
      <c r="V311" s="253"/>
      <c r="W311" s="253"/>
      <c r="X311" s="253"/>
      <c r="Y311" s="253"/>
      <c r="Z311" s="253"/>
      <c r="AA311" s="253"/>
      <c r="AB311" s="253"/>
    </row>
    <row r="312" spans="1:28" ht="11.25" customHeight="1" x14ac:dyDescent="0.25">
      <c r="A312" s="376"/>
      <c r="B312" s="253"/>
      <c r="C312" s="422"/>
      <c r="D312" s="378"/>
      <c r="E312" s="423"/>
      <c r="F312" s="423"/>
      <c r="G312" s="423"/>
      <c r="H312" s="423"/>
      <c r="I312" s="423"/>
      <c r="J312" s="423"/>
      <c r="K312" s="423"/>
      <c r="L312" s="423"/>
      <c r="M312" s="253"/>
      <c r="N312" s="253"/>
      <c r="O312" s="253"/>
      <c r="P312" s="253"/>
      <c r="Q312" s="253"/>
      <c r="R312" s="253"/>
      <c r="S312" s="253"/>
      <c r="T312" s="253"/>
      <c r="U312" s="253"/>
      <c r="V312" s="253"/>
      <c r="W312" s="253"/>
      <c r="X312" s="253"/>
      <c r="Y312" s="253"/>
      <c r="Z312" s="253"/>
      <c r="AA312" s="253"/>
      <c r="AB312" s="253"/>
    </row>
    <row r="313" spans="1:28" ht="11.25" customHeight="1" x14ac:dyDescent="0.25">
      <c r="A313" s="376"/>
      <c r="B313" s="253"/>
      <c r="C313" s="422"/>
      <c r="D313" s="378"/>
      <c r="E313" s="423"/>
      <c r="F313" s="423"/>
      <c r="G313" s="423"/>
      <c r="H313" s="423"/>
      <c r="I313" s="423"/>
      <c r="J313" s="423"/>
      <c r="K313" s="423"/>
      <c r="L313" s="423"/>
      <c r="M313" s="253"/>
      <c r="N313" s="253"/>
      <c r="O313" s="253"/>
      <c r="P313" s="253"/>
      <c r="Q313" s="253"/>
      <c r="R313" s="253"/>
      <c r="S313" s="253"/>
      <c r="T313" s="253"/>
      <c r="U313" s="253"/>
      <c r="V313" s="253"/>
      <c r="W313" s="253"/>
      <c r="X313" s="253"/>
      <c r="Y313" s="253"/>
      <c r="Z313" s="253"/>
      <c r="AA313" s="253"/>
      <c r="AB313" s="253"/>
    </row>
    <row r="314" spans="1:28" ht="11.25" customHeight="1" x14ac:dyDescent="0.25">
      <c r="A314" s="376"/>
      <c r="B314" s="253"/>
      <c r="C314" s="422"/>
      <c r="D314" s="378"/>
      <c r="E314" s="423"/>
      <c r="F314" s="423"/>
      <c r="G314" s="423"/>
      <c r="H314" s="423"/>
      <c r="I314" s="423"/>
      <c r="J314" s="423"/>
      <c r="K314" s="423"/>
      <c r="L314" s="423"/>
      <c r="M314" s="253"/>
      <c r="N314" s="253"/>
      <c r="O314" s="253"/>
      <c r="P314" s="253"/>
      <c r="Q314" s="253"/>
      <c r="R314" s="253"/>
      <c r="S314" s="253"/>
      <c r="T314" s="253"/>
      <c r="U314" s="253"/>
      <c r="V314" s="253"/>
      <c r="W314" s="253"/>
      <c r="X314" s="253"/>
      <c r="Y314" s="253"/>
      <c r="Z314" s="253"/>
      <c r="AA314" s="253"/>
      <c r="AB314" s="253"/>
    </row>
    <row r="315" spans="1:28" ht="11.25" customHeight="1" x14ac:dyDescent="0.25">
      <c r="A315" s="376"/>
      <c r="B315" s="253"/>
      <c r="C315" s="422"/>
      <c r="D315" s="378"/>
      <c r="E315" s="423"/>
      <c r="F315" s="423"/>
      <c r="G315" s="423"/>
      <c r="H315" s="423"/>
      <c r="I315" s="423"/>
      <c r="J315" s="423"/>
      <c r="K315" s="423"/>
      <c r="L315" s="423"/>
      <c r="M315" s="253"/>
      <c r="N315" s="253"/>
      <c r="O315" s="253"/>
      <c r="P315" s="253"/>
      <c r="Q315" s="253"/>
      <c r="R315" s="253"/>
      <c r="S315" s="253"/>
      <c r="T315" s="253"/>
      <c r="U315" s="253"/>
      <c r="V315" s="253"/>
      <c r="W315" s="253"/>
      <c r="X315" s="253"/>
      <c r="Y315" s="253"/>
      <c r="Z315" s="253"/>
      <c r="AA315" s="253"/>
      <c r="AB315" s="253"/>
    </row>
    <row r="316" spans="1:28" ht="11.25" customHeight="1" x14ac:dyDescent="0.25">
      <c r="A316" s="376"/>
      <c r="B316" s="253"/>
      <c r="C316" s="422"/>
      <c r="D316" s="378"/>
      <c r="E316" s="423"/>
      <c r="F316" s="423"/>
      <c r="G316" s="423"/>
      <c r="H316" s="423"/>
      <c r="I316" s="423"/>
      <c r="J316" s="423"/>
      <c r="K316" s="423"/>
      <c r="L316" s="423"/>
      <c r="M316" s="253"/>
      <c r="N316" s="253"/>
      <c r="O316" s="253"/>
      <c r="P316" s="253"/>
      <c r="Q316" s="253"/>
      <c r="R316" s="253"/>
      <c r="S316" s="253"/>
      <c r="T316" s="253"/>
      <c r="U316" s="253"/>
      <c r="V316" s="253"/>
      <c r="W316" s="253"/>
      <c r="X316" s="253"/>
      <c r="Y316" s="253"/>
      <c r="Z316" s="253"/>
      <c r="AA316" s="253"/>
      <c r="AB316" s="253"/>
    </row>
    <row r="317" spans="1:28" ht="11.25" customHeight="1" x14ac:dyDescent="0.25">
      <c r="A317" s="376"/>
      <c r="B317" s="253"/>
      <c r="C317" s="422"/>
      <c r="D317" s="378"/>
      <c r="E317" s="423"/>
      <c r="F317" s="423"/>
      <c r="G317" s="423"/>
      <c r="H317" s="423"/>
      <c r="I317" s="423"/>
      <c r="J317" s="423"/>
      <c r="K317" s="423"/>
      <c r="L317" s="423"/>
      <c r="M317" s="253"/>
      <c r="N317" s="253"/>
      <c r="O317" s="253"/>
      <c r="P317" s="253"/>
      <c r="Q317" s="253"/>
      <c r="R317" s="253"/>
      <c r="S317" s="253"/>
      <c r="T317" s="253"/>
      <c r="U317" s="253"/>
      <c r="V317" s="253"/>
      <c r="W317" s="253"/>
      <c r="X317" s="253"/>
      <c r="Y317" s="253"/>
      <c r="Z317" s="253"/>
      <c r="AA317" s="253"/>
      <c r="AB317" s="253"/>
    </row>
    <row r="318" spans="1:28" ht="11.25" customHeight="1" x14ac:dyDescent="0.25">
      <c r="A318" s="376"/>
      <c r="B318" s="253"/>
      <c r="C318" s="422"/>
      <c r="D318" s="378"/>
      <c r="E318" s="423"/>
      <c r="F318" s="423"/>
      <c r="G318" s="423"/>
      <c r="H318" s="423"/>
      <c r="I318" s="423"/>
      <c r="J318" s="423"/>
      <c r="K318" s="423"/>
      <c r="L318" s="423"/>
      <c r="M318" s="253"/>
      <c r="N318" s="253"/>
      <c r="O318" s="253"/>
      <c r="P318" s="253"/>
      <c r="Q318" s="253"/>
      <c r="R318" s="253"/>
      <c r="S318" s="253"/>
      <c r="T318" s="253"/>
      <c r="U318" s="253"/>
      <c r="V318" s="253"/>
      <c r="W318" s="253"/>
      <c r="X318" s="253"/>
      <c r="Y318" s="253"/>
      <c r="Z318" s="253"/>
      <c r="AA318" s="253"/>
      <c r="AB318" s="253"/>
    </row>
    <row r="319" spans="1:28" ht="11.25" customHeight="1" x14ac:dyDescent="0.25">
      <c r="A319" s="376"/>
      <c r="B319" s="253"/>
      <c r="C319" s="422"/>
      <c r="D319" s="378"/>
      <c r="E319" s="423"/>
      <c r="F319" s="423"/>
      <c r="G319" s="423"/>
      <c r="H319" s="423"/>
      <c r="I319" s="423"/>
      <c r="J319" s="423"/>
      <c r="K319" s="423"/>
      <c r="L319" s="423"/>
      <c r="M319" s="253"/>
      <c r="N319" s="253"/>
      <c r="O319" s="253"/>
      <c r="P319" s="253"/>
      <c r="Q319" s="253"/>
      <c r="R319" s="253"/>
      <c r="S319" s="253"/>
      <c r="T319" s="253"/>
      <c r="U319" s="253"/>
      <c r="V319" s="253"/>
      <c r="W319" s="253"/>
      <c r="X319" s="253"/>
      <c r="Y319" s="253"/>
      <c r="Z319" s="253"/>
      <c r="AA319" s="253"/>
      <c r="AB319" s="253"/>
    </row>
    <row r="320" spans="1:28" ht="11.25" customHeight="1" x14ac:dyDescent="0.25">
      <c r="A320" s="376"/>
      <c r="B320" s="253"/>
      <c r="C320" s="422"/>
      <c r="D320" s="378"/>
      <c r="E320" s="423"/>
      <c r="F320" s="423"/>
      <c r="G320" s="423"/>
      <c r="H320" s="423"/>
      <c r="I320" s="423"/>
      <c r="J320" s="423"/>
      <c r="K320" s="423"/>
      <c r="L320" s="423"/>
      <c r="M320" s="253"/>
      <c r="N320" s="253"/>
      <c r="O320" s="253"/>
      <c r="P320" s="253"/>
      <c r="Q320" s="253"/>
      <c r="R320" s="253"/>
      <c r="S320" s="253"/>
      <c r="T320" s="253"/>
      <c r="U320" s="253"/>
      <c r="V320" s="253"/>
      <c r="W320" s="253"/>
      <c r="X320" s="253"/>
      <c r="Y320" s="253"/>
      <c r="Z320" s="253"/>
      <c r="AA320" s="253"/>
      <c r="AB320" s="253"/>
    </row>
    <row r="321" spans="1:28" ht="11.25" customHeight="1" x14ac:dyDescent="0.25">
      <c r="A321" s="376"/>
      <c r="B321" s="253"/>
      <c r="C321" s="422"/>
      <c r="D321" s="378"/>
      <c r="E321" s="423"/>
      <c r="F321" s="423"/>
      <c r="G321" s="423"/>
      <c r="H321" s="423"/>
      <c r="I321" s="423"/>
      <c r="J321" s="423"/>
      <c r="K321" s="423"/>
      <c r="L321" s="423"/>
      <c r="M321" s="253"/>
      <c r="N321" s="253"/>
      <c r="O321" s="253"/>
      <c r="P321" s="253"/>
      <c r="Q321" s="253"/>
      <c r="R321" s="253"/>
      <c r="S321" s="253"/>
      <c r="T321" s="253"/>
      <c r="U321" s="253"/>
      <c r="V321" s="253"/>
      <c r="W321" s="253"/>
      <c r="X321" s="253"/>
      <c r="Y321" s="253"/>
      <c r="Z321" s="253"/>
      <c r="AA321" s="253"/>
      <c r="AB321" s="253"/>
    </row>
    <row r="322" spans="1:28" ht="11.25" customHeight="1" x14ac:dyDescent="0.25">
      <c r="A322" s="376"/>
      <c r="B322" s="253"/>
      <c r="C322" s="422"/>
      <c r="D322" s="378"/>
      <c r="E322" s="423"/>
      <c r="F322" s="423"/>
      <c r="G322" s="423"/>
      <c r="H322" s="423"/>
      <c r="I322" s="423"/>
      <c r="J322" s="423"/>
      <c r="K322" s="423"/>
      <c r="L322" s="423"/>
      <c r="M322" s="253"/>
      <c r="N322" s="253"/>
      <c r="O322" s="253"/>
      <c r="P322" s="253"/>
      <c r="Q322" s="253"/>
      <c r="R322" s="253"/>
      <c r="S322" s="253"/>
      <c r="T322" s="253"/>
      <c r="U322" s="253"/>
      <c r="V322" s="253"/>
      <c r="W322" s="253"/>
      <c r="X322" s="253"/>
      <c r="Y322" s="253"/>
      <c r="Z322" s="253"/>
      <c r="AA322" s="253"/>
      <c r="AB322" s="253"/>
    </row>
    <row r="323" spans="1:28" ht="11.25" customHeight="1" x14ac:dyDescent="0.25">
      <c r="A323" s="376"/>
      <c r="B323" s="253"/>
      <c r="C323" s="422"/>
      <c r="D323" s="378"/>
      <c r="E323" s="423"/>
      <c r="F323" s="423"/>
      <c r="G323" s="423"/>
      <c r="H323" s="423"/>
      <c r="I323" s="423"/>
      <c r="J323" s="423"/>
      <c r="K323" s="423"/>
      <c r="L323" s="423"/>
      <c r="M323" s="253"/>
      <c r="N323" s="253"/>
      <c r="O323" s="253"/>
      <c r="P323" s="253"/>
      <c r="Q323" s="253"/>
      <c r="R323" s="253"/>
      <c r="S323" s="253"/>
      <c r="T323" s="253"/>
      <c r="U323" s="253"/>
      <c r="V323" s="253"/>
      <c r="W323" s="253"/>
      <c r="X323" s="253"/>
      <c r="Y323" s="253"/>
      <c r="Z323" s="253"/>
      <c r="AA323" s="253"/>
      <c r="AB323" s="253"/>
    </row>
    <row r="324" spans="1:28" ht="11.25" customHeight="1" x14ac:dyDescent="0.25">
      <c r="A324" s="376"/>
      <c r="B324" s="253"/>
      <c r="C324" s="422"/>
      <c r="D324" s="378"/>
      <c r="E324" s="423"/>
      <c r="F324" s="423"/>
      <c r="G324" s="423"/>
      <c r="H324" s="423"/>
      <c r="I324" s="423"/>
      <c r="J324" s="423"/>
      <c r="K324" s="423"/>
      <c r="L324" s="423"/>
      <c r="M324" s="253"/>
      <c r="N324" s="253"/>
      <c r="O324" s="253"/>
      <c r="P324" s="253"/>
      <c r="Q324" s="253"/>
      <c r="R324" s="253"/>
      <c r="S324" s="253"/>
      <c r="T324" s="253"/>
      <c r="U324" s="253"/>
      <c r="V324" s="253"/>
      <c r="W324" s="253"/>
      <c r="X324" s="253"/>
      <c r="Y324" s="253"/>
      <c r="Z324" s="253"/>
      <c r="AA324" s="253"/>
      <c r="AB324" s="253"/>
    </row>
    <row r="325" spans="1:28" ht="11.25" customHeight="1" x14ac:dyDescent="0.25">
      <c r="A325" s="376"/>
      <c r="B325" s="253"/>
      <c r="C325" s="422"/>
      <c r="D325" s="378"/>
      <c r="E325" s="423"/>
      <c r="F325" s="423"/>
      <c r="G325" s="423"/>
      <c r="H325" s="423"/>
      <c r="I325" s="423"/>
      <c r="J325" s="423"/>
      <c r="K325" s="423"/>
      <c r="L325" s="423"/>
      <c r="M325" s="253"/>
      <c r="N325" s="253"/>
      <c r="O325" s="253"/>
      <c r="P325" s="253"/>
      <c r="Q325" s="253"/>
      <c r="R325" s="253"/>
      <c r="S325" s="253"/>
      <c r="T325" s="253"/>
      <c r="U325" s="253"/>
      <c r="V325" s="253"/>
      <c r="W325" s="253"/>
      <c r="X325" s="253"/>
      <c r="Y325" s="253"/>
      <c r="Z325" s="253"/>
      <c r="AA325" s="253"/>
      <c r="AB325" s="253"/>
    </row>
    <row r="326" spans="1:28" ht="11.25" customHeight="1" x14ac:dyDescent="0.25">
      <c r="A326" s="376"/>
      <c r="B326" s="253"/>
      <c r="C326" s="422"/>
      <c r="D326" s="378"/>
      <c r="E326" s="423"/>
      <c r="F326" s="423"/>
      <c r="G326" s="423"/>
      <c r="H326" s="423"/>
      <c r="I326" s="423"/>
      <c r="J326" s="423"/>
      <c r="K326" s="423"/>
      <c r="L326" s="423"/>
      <c r="M326" s="253"/>
      <c r="N326" s="253"/>
      <c r="O326" s="253"/>
      <c r="P326" s="253"/>
      <c r="Q326" s="253"/>
      <c r="R326" s="253"/>
      <c r="S326" s="253"/>
      <c r="T326" s="253"/>
      <c r="U326" s="253"/>
      <c r="V326" s="253"/>
      <c r="W326" s="253"/>
      <c r="X326" s="253"/>
      <c r="Y326" s="253"/>
      <c r="Z326" s="253"/>
      <c r="AA326" s="253"/>
      <c r="AB326" s="253"/>
    </row>
    <row r="327" spans="1:28" ht="11.25" customHeight="1" x14ac:dyDescent="0.25">
      <c r="A327" s="376"/>
      <c r="B327" s="253"/>
      <c r="C327" s="422"/>
      <c r="D327" s="378"/>
      <c r="E327" s="423"/>
      <c r="F327" s="423"/>
      <c r="G327" s="423"/>
      <c r="H327" s="423"/>
      <c r="I327" s="423"/>
      <c r="J327" s="423"/>
      <c r="K327" s="423"/>
      <c r="L327" s="423"/>
      <c r="M327" s="253"/>
      <c r="N327" s="253"/>
      <c r="O327" s="253"/>
      <c r="P327" s="253"/>
      <c r="Q327" s="253"/>
      <c r="R327" s="253"/>
      <c r="S327" s="253"/>
      <c r="T327" s="253"/>
      <c r="U327" s="253"/>
      <c r="V327" s="253"/>
      <c r="W327" s="253"/>
      <c r="X327" s="253"/>
      <c r="Y327" s="253"/>
      <c r="Z327" s="253"/>
      <c r="AA327" s="253"/>
      <c r="AB327" s="253"/>
    </row>
    <row r="328" spans="1:28" ht="11.25" customHeight="1" x14ac:dyDescent="0.25">
      <c r="A328" s="376"/>
      <c r="B328" s="253"/>
      <c r="C328" s="422"/>
      <c r="D328" s="378"/>
      <c r="E328" s="423"/>
      <c r="F328" s="423"/>
      <c r="G328" s="423"/>
      <c r="H328" s="423"/>
      <c r="I328" s="423"/>
      <c r="J328" s="423"/>
      <c r="K328" s="423"/>
      <c r="L328" s="423"/>
      <c r="M328" s="253"/>
      <c r="N328" s="253"/>
      <c r="O328" s="253"/>
      <c r="P328" s="253"/>
      <c r="Q328" s="253"/>
      <c r="R328" s="253"/>
      <c r="S328" s="253"/>
      <c r="T328" s="253"/>
      <c r="U328" s="253"/>
      <c r="V328" s="253"/>
      <c r="W328" s="253"/>
      <c r="X328" s="253"/>
      <c r="Y328" s="253"/>
      <c r="Z328" s="253"/>
      <c r="AA328" s="253"/>
      <c r="AB328" s="253"/>
    </row>
    <row r="329" spans="1:28" ht="11.25" customHeight="1" x14ac:dyDescent="0.25">
      <c r="A329" s="376"/>
      <c r="B329" s="253"/>
      <c r="C329" s="422"/>
      <c r="D329" s="378"/>
      <c r="E329" s="423"/>
      <c r="F329" s="423"/>
      <c r="G329" s="423"/>
      <c r="H329" s="423"/>
      <c r="I329" s="423"/>
      <c r="J329" s="423"/>
      <c r="K329" s="423"/>
      <c r="L329" s="423"/>
      <c r="M329" s="253"/>
      <c r="N329" s="253"/>
      <c r="O329" s="253"/>
      <c r="P329" s="253"/>
      <c r="Q329" s="253"/>
      <c r="R329" s="253"/>
      <c r="S329" s="253"/>
      <c r="T329" s="253"/>
      <c r="U329" s="253"/>
      <c r="V329" s="253"/>
      <c r="W329" s="253"/>
      <c r="X329" s="253"/>
      <c r="Y329" s="253"/>
      <c r="Z329" s="253"/>
      <c r="AA329" s="253"/>
      <c r="AB329" s="253"/>
    </row>
    <row r="330" spans="1:28" ht="11.25" customHeight="1" x14ac:dyDescent="0.25">
      <c r="A330" s="376"/>
      <c r="B330" s="253"/>
      <c r="C330" s="422"/>
      <c r="D330" s="378"/>
      <c r="E330" s="423"/>
      <c r="F330" s="423"/>
      <c r="G330" s="423"/>
      <c r="H330" s="423"/>
      <c r="I330" s="423"/>
      <c r="J330" s="423"/>
      <c r="K330" s="423"/>
      <c r="L330" s="423"/>
      <c r="M330" s="253"/>
      <c r="N330" s="253"/>
      <c r="O330" s="253"/>
      <c r="P330" s="253"/>
      <c r="Q330" s="253"/>
      <c r="R330" s="253"/>
      <c r="S330" s="253"/>
      <c r="T330" s="253"/>
      <c r="U330" s="253"/>
      <c r="V330" s="253"/>
      <c r="W330" s="253"/>
      <c r="X330" s="253"/>
      <c r="Y330" s="253"/>
      <c r="Z330" s="253"/>
      <c r="AA330" s="253"/>
      <c r="AB330" s="253"/>
    </row>
    <row r="331" spans="1:28" ht="11.25" customHeight="1" x14ac:dyDescent="0.25">
      <c r="A331" s="376"/>
      <c r="B331" s="253"/>
      <c r="C331" s="422"/>
      <c r="D331" s="378"/>
      <c r="E331" s="423"/>
      <c r="F331" s="423"/>
      <c r="G331" s="423"/>
      <c r="H331" s="423"/>
      <c r="I331" s="423"/>
      <c r="J331" s="423"/>
      <c r="K331" s="423"/>
      <c r="L331" s="423"/>
      <c r="M331" s="253"/>
      <c r="N331" s="253"/>
      <c r="O331" s="253"/>
      <c r="P331" s="253"/>
      <c r="Q331" s="253"/>
      <c r="R331" s="253"/>
      <c r="S331" s="253"/>
      <c r="T331" s="253"/>
      <c r="U331" s="253"/>
      <c r="V331" s="253"/>
      <c r="W331" s="253"/>
      <c r="X331" s="253"/>
      <c r="Y331" s="253"/>
      <c r="Z331" s="253"/>
      <c r="AA331" s="253"/>
      <c r="AB331" s="253"/>
    </row>
    <row r="332" spans="1:28" ht="11.25" customHeight="1" x14ac:dyDescent="0.25">
      <c r="A332" s="376"/>
      <c r="B332" s="253"/>
      <c r="C332" s="422"/>
      <c r="D332" s="378"/>
      <c r="E332" s="423"/>
      <c r="F332" s="423"/>
      <c r="G332" s="423"/>
      <c r="H332" s="423"/>
      <c r="I332" s="423"/>
      <c r="J332" s="423"/>
      <c r="K332" s="423"/>
      <c r="L332" s="423"/>
      <c r="M332" s="253"/>
      <c r="N332" s="253"/>
      <c r="O332" s="253"/>
      <c r="P332" s="253"/>
      <c r="Q332" s="253"/>
      <c r="R332" s="253"/>
      <c r="S332" s="253"/>
      <c r="T332" s="253"/>
      <c r="U332" s="253"/>
      <c r="V332" s="253"/>
      <c r="W332" s="253"/>
      <c r="X332" s="253"/>
      <c r="Y332" s="253"/>
      <c r="Z332" s="253"/>
      <c r="AA332" s="253"/>
      <c r="AB332" s="253"/>
    </row>
    <row r="333" spans="1:28" ht="11.25" customHeight="1" x14ac:dyDescent="0.25">
      <c r="A333" s="376"/>
      <c r="B333" s="253"/>
      <c r="C333" s="422"/>
      <c r="D333" s="378"/>
      <c r="E333" s="423"/>
      <c r="F333" s="423"/>
      <c r="G333" s="423"/>
      <c r="H333" s="423"/>
      <c r="I333" s="423"/>
      <c r="J333" s="423"/>
      <c r="K333" s="423"/>
      <c r="L333" s="423"/>
      <c r="M333" s="253"/>
      <c r="N333" s="253"/>
      <c r="O333" s="253"/>
      <c r="P333" s="253"/>
      <c r="Q333" s="253"/>
      <c r="R333" s="253"/>
      <c r="S333" s="253"/>
      <c r="T333" s="253"/>
      <c r="U333" s="253"/>
      <c r="V333" s="253"/>
      <c r="W333" s="253"/>
      <c r="X333" s="253"/>
      <c r="Y333" s="253"/>
      <c r="Z333" s="253"/>
      <c r="AA333" s="253"/>
      <c r="AB333" s="253"/>
    </row>
    <row r="334" spans="1:28" ht="11.25" customHeight="1" x14ac:dyDescent="0.25">
      <c r="A334" s="376"/>
      <c r="B334" s="253"/>
      <c r="C334" s="422"/>
      <c r="D334" s="378"/>
      <c r="E334" s="423"/>
      <c r="F334" s="423"/>
      <c r="G334" s="423"/>
      <c r="H334" s="423"/>
      <c r="I334" s="423"/>
      <c r="J334" s="423"/>
      <c r="K334" s="423"/>
      <c r="L334" s="423"/>
      <c r="M334" s="253"/>
      <c r="N334" s="253"/>
      <c r="O334" s="253"/>
      <c r="P334" s="253"/>
      <c r="Q334" s="253"/>
      <c r="R334" s="253"/>
      <c r="S334" s="253"/>
      <c r="T334" s="253"/>
      <c r="U334" s="253"/>
      <c r="V334" s="253"/>
      <c r="W334" s="253"/>
      <c r="X334" s="253"/>
      <c r="Y334" s="253"/>
      <c r="Z334" s="253"/>
      <c r="AA334" s="253"/>
      <c r="AB334" s="253"/>
    </row>
    <row r="335" spans="1:28" ht="11.25" customHeight="1" x14ac:dyDescent="0.25">
      <c r="A335" s="376"/>
      <c r="B335" s="253"/>
      <c r="C335" s="422"/>
      <c r="D335" s="378"/>
      <c r="E335" s="423"/>
      <c r="F335" s="423"/>
      <c r="G335" s="423"/>
      <c r="H335" s="423"/>
      <c r="I335" s="423"/>
      <c r="J335" s="423"/>
      <c r="K335" s="423"/>
      <c r="L335" s="423"/>
      <c r="M335" s="253"/>
      <c r="N335" s="253"/>
      <c r="O335" s="253"/>
      <c r="P335" s="253"/>
      <c r="Q335" s="253"/>
      <c r="R335" s="253"/>
      <c r="S335" s="253"/>
      <c r="T335" s="253"/>
      <c r="U335" s="253"/>
      <c r="V335" s="253"/>
      <c r="W335" s="253"/>
      <c r="X335" s="253"/>
      <c r="Y335" s="253"/>
      <c r="Z335" s="253"/>
      <c r="AA335" s="253"/>
      <c r="AB335" s="253"/>
    </row>
    <row r="336" spans="1:28" ht="11.25" customHeight="1" x14ac:dyDescent="0.25">
      <c r="A336" s="376"/>
      <c r="B336" s="253"/>
      <c r="C336" s="422"/>
      <c r="D336" s="378"/>
      <c r="E336" s="423"/>
      <c r="F336" s="423"/>
      <c r="G336" s="423"/>
      <c r="H336" s="423"/>
      <c r="I336" s="423"/>
      <c r="J336" s="423"/>
      <c r="K336" s="423"/>
      <c r="L336" s="423"/>
      <c r="M336" s="253"/>
      <c r="N336" s="253"/>
      <c r="O336" s="253"/>
      <c r="P336" s="253"/>
      <c r="Q336" s="253"/>
      <c r="R336" s="253"/>
      <c r="S336" s="253"/>
      <c r="T336" s="253"/>
      <c r="U336" s="253"/>
      <c r="V336" s="253"/>
      <c r="W336" s="253"/>
      <c r="X336" s="253"/>
      <c r="Y336" s="253"/>
      <c r="Z336" s="253"/>
      <c r="AA336" s="253"/>
      <c r="AB336" s="253"/>
    </row>
    <row r="337" spans="1:28" ht="11.25" customHeight="1" x14ac:dyDescent="0.25">
      <c r="A337" s="376"/>
      <c r="B337" s="253"/>
      <c r="C337" s="422"/>
      <c r="D337" s="378"/>
      <c r="E337" s="423"/>
      <c r="F337" s="423"/>
      <c r="G337" s="423"/>
      <c r="H337" s="423"/>
      <c r="I337" s="423"/>
      <c r="J337" s="423"/>
      <c r="K337" s="423"/>
      <c r="L337" s="423"/>
      <c r="M337" s="253"/>
      <c r="N337" s="253"/>
      <c r="O337" s="253"/>
      <c r="P337" s="253"/>
      <c r="Q337" s="253"/>
      <c r="R337" s="253"/>
      <c r="S337" s="253"/>
      <c r="T337" s="253"/>
      <c r="U337" s="253"/>
      <c r="V337" s="253"/>
      <c r="W337" s="253"/>
      <c r="X337" s="253"/>
      <c r="Y337" s="253"/>
      <c r="Z337" s="253"/>
      <c r="AA337" s="253"/>
      <c r="AB337" s="253"/>
    </row>
    <row r="338" spans="1:28" ht="11.25" customHeight="1" x14ac:dyDescent="0.25">
      <c r="A338" s="376"/>
      <c r="B338" s="253"/>
      <c r="C338" s="422"/>
      <c r="D338" s="378"/>
      <c r="E338" s="423"/>
      <c r="F338" s="423"/>
      <c r="G338" s="423"/>
      <c r="H338" s="423"/>
      <c r="I338" s="423"/>
      <c r="J338" s="423"/>
      <c r="K338" s="423"/>
      <c r="L338" s="423"/>
      <c r="M338" s="253"/>
      <c r="N338" s="253"/>
      <c r="O338" s="253"/>
      <c r="P338" s="253"/>
      <c r="Q338" s="253"/>
      <c r="R338" s="253"/>
      <c r="S338" s="253"/>
      <c r="T338" s="253"/>
      <c r="U338" s="253"/>
      <c r="V338" s="253"/>
      <c r="W338" s="253"/>
      <c r="X338" s="253"/>
      <c r="Y338" s="253"/>
      <c r="Z338" s="253"/>
      <c r="AA338" s="253"/>
      <c r="AB338" s="253"/>
    </row>
    <row r="339" spans="1:28" ht="11.25" customHeight="1" x14ac:dyDescent="0.25">
      <c r="A339" s="376"/>
      <c r="B339" s="253"/>
      <c r="C339" s="422"/>
      <c r="D339" s="378"/>
      <c r="E339" s="423"/>
      <c r="F339" s="423"/>
      <c r="G339" s="423"/>
      <c r="H339" s="423"/>
      <c r="I339" s="423"/>
      <c r="J339" s="423"/>
      <c r="K339" s="423"/>
      <c r="L339" s="423"/>
      <c r="M339" s="253"/>
      <c r="N339" s="253"/>
      <c r="O339" s="253"/>
      <c r="P339" s="253"/>
      <c r="Q339" s="253"/>
      <c r="R339" s="253"/>
      <c r="S339" s="253"/>
      <c r="T339" s="253"/>
      <c r="U339" s="253"/>
      <c r="V339" s="253"/>
      <c r="W339" s="253"/>
      <c r="X339" s="253"/>
      <c r="Y339" s="253"/>
      <c r="Z339" s="253"/>
      <c r="AA339" s="253"/>
      <c r="AB339" s="253"/>
    </row>
    <row r="340" spans="1:28" ht="11.25" customHeight="1" x14ac:dyDescent="0.25">
      <c r="A340" s="376"/>
      <c r="B340" s="253"/>
      <c r="C340" s="422"/>
      <c r="D340" s="378"/>
      <c r="E340" s="423"/>
      <c r="F340" s="423"/>
      <c r="G340" s="423"/>
      <c r="H340" s="423"/>
      <c r="I340" s="423"/>
      <c r="J340" s="423"/>
      <c r="K340" s="423"/>
      <c r="L340" s="423"/>
      <c r="M340" s="253"/>
      <c r="N340" s="253"/>
      <c r="O340" s="253"/>
      <c r="P340" s="253"/>
      <c r="Q340" s="253"/>
      <c r="R340" s="253"/>
      <c r="S340" s="253"/>
      <c r="T340" s="253"/>
      <c r="U340" s="253"/>
      <c r="V340" s="253"/>
      <c r="W340" s="253"/>
      <c r="X340" s="253"/>
      <c r="Y340" s="253"/>
      <c r="Z340" s="253"/>
      <c r="AA340" s="253"/>
      <c r="AB340" s="253"/>
    </row>
    <row r="341" spans="1:28" ht="11.25" customHeight="1" x14ac:dyDescent="0.25">
      <c r="A341" s="376"/>
      <c r="B341" s="253"/>
      <c r="C341" s="422"/>
      <c r="D341" s="378"/>
      <c r="E341" s="423"/>
      <c r="F341" s="423"/>
      <c r="G341" s="423"/>
      <c r="H341" s="423"/>
      <c r="I341" s="423"/>
      <c r="J341" s="423"/>
      <c r="K341" s="423"/>
      <c r="L341" s="423"/>
      <c r="M341" s="253"/>
      <c r="N341" s="253"/>
      <c r="O341" s="253"/>
      <c r="P341" s="253"/>
      <c r="Q341" s="253"/>
      <c r="R341" s="253"/>
      <c r="S341" s="253"/>
      <c r="T341" s="253"/>
      <c r="U341" s="253"/>
      <c r="V341" s="253"/>
      <c r="W341" s="253"/>
      <c r="X341" s="253"/>
      <c r="Y341" s="253"/>
      <c r="Z341" s="253"/>
      <c r="AA341" s="253"/>
      <c r="AB341" s="253"/>
    </row>
    <row r="342" spans="1:28" ht="11.25" customHeight="1" x14ac:dyDescent="0.25">
      <c r="A342" s="376"/>
      <c r="B342" s="253"/>
      <c r="C342" s="422"/>
      <c r="D342" s="378"/>
      <c r="E342" s="423"/>
      <c r="F342" s="423"/>
      <c r="G342" s="423"/>
      <c r="H342" s="423"/>
      <c r="I342" s="423"/>
      <c r="J342" s="423"/>
      <c r="K342" s="423"/>
      <c r="L342" s="423"/>
      <c r="M342" s="253"/>
      <c r="N342" s="253"/>
      <c r="O342" s="253"/>
      <c r="P342" s="253"/>
      <c r="Q342" s="253"/>
      <c r="R342" s="253"/>
      <c r="S342" s="253"/>
      <c r="T342" s="253"/>
      <c r="U342" s="253"/>
      <c r="V342" s="253"/>
      <c r="W342" s="253"/>
      <c r="X342" s="253"/>
      <c r="Y342" s="253"/>
      <c r="Z342" s="253"/>
      <c r="AA342" s="253"/>
      <c r="AB342" s="253"/>
    </row>
    <row r="343" spans="1:28" ht="11.25" customHeight="1" x14ac:dyDescent="0.25">
      <c r="A343" s="376"/>
      <c r="B343" s="253"/>
      <c r="C343" s="422"/>
      <c r="D343" s="378"/>
      <c r="E343" s="423"/>
      <c r="F343" s="423"/>
      <c r="G343" s="423"/>
      <c r="H343" s="423"/>
      <c r="I343" s="423"/>
      <c r="J343" s="423"/>
      <c r="K343" s="423"/>
      <c r="L343" s="423"/>
      <c r="M343" s="253"/>
      <c r="N343" s="253"/>
      <c r="O343" s="253"/>
      <c r="P343" s="253"/>
      <c r="Q343" s="253"/>
      <c r="R343" s="253"/>
      <c r="S343" s="253"/>
      <c r="T343" s="253"/>
      <c r="U343" s="253"/>
      <c r="V343" s="253"/>
      <c r="W343" s="253"/>
      <c r="X343" s="253"/>
      <c r="Y343" s="253"/>
      <c r="Z343" s="253"/>
      <c r="AA343" s="253"/>
      <c r="AB343" s="253"/>
    </row>
    <row r="344" spans="1:28" ht="11.25" customHeight="1" x14ac:dyDescent="0.25">
      <c r="A344" s="376"/>
      <c r="B344" s="253"/>
      <c r="C344" s="422"/>
      <c r="D344" s="378"/>
      <c r="E344" s="423"/>
      <c r="F344" s="423"/>
      <c r="G344" s="423"/>
      <c r="H344" s="423"/>
      <c r="I344" s="423"/>
      <c r="J344" s="423"/>
      <c r="K344" s="423"/>
      <c r="L344" s="423"/>
      <c r="M344" s="253"/>
      <c r="N344" s="253"/>
      <c r="O344" s="253"/>
      <c r="P344" s="253"/>
      <c r="Q344" s="253"/>
      <c r="R344" s="253"/>
      <c r="S344" s="253"/>
      <c r="T344" s="253"/>
      <c r="U344" s="253"/>
      <c r="V344" s="253"/>
      <c r="W344" s="253"/>
      <c r="X344" s="253"/>
      <c r="Y344" s="253"/>
      <c r="Z344" s="253"/>
      <c r="AA344" s="253"/>
      <c r="AB344" s="253"/>
    </row>
    <row r="345" spans="1:28" ht="11.25" customHeight="1" x14ac:dyDescent="0.25">
      <c r="A345" s="376"/>
      <c r="B345" s="253"/>
      <c r="C345" s="422"/>
      <c r="D345" s="378"/>
      <c r="E345" s="423"/>
      <c r="F345" s="423"/>
      <c r="G345" s="423"/>
      <c r="H345" s="423"/>
      <c r="I345" s="423"/>
      <c r="J345" s="423"/>
      <c r="K345" s="423"/>
      <c r="L345" s="423"/>
      <c r="M345" s="253"/>
      <c r="N345" s="253"/>
      <c r="O345" s="253"/>
      <c r="P345" s="253"/>
      <c r="Q345" s="253"/>
      <c r="R345" s="253"/>
      <c r="S345" s="253"/>
      <c r="T345" s="253"/>
      <c r="U345" s="253"/>
      <c r="V345" s="253"/>
      <c r="W345" s="253"/>
      <c r="X345" s="253"/>
      <c r="Y345" s="253"/>
      <c r="Z345" s="253"/>
      <c r="AA345" s="253"/>
      <c r="AB345" s="253"/>
    </row>
    <row r="346" spans="1:28" ht="11.25" customHeight="1" x14ac:dyDescent="0.25">
      <c r="A346" s="376"/>
      <c r="B346" s="253"/>
      <c r="C346" s="422"/>
      <c r="D346" s="378"/>
      <c r="E346" s="423"/>
      <c r="F346" s="423"/>
      <c r="G346" s="423"/>
      <c r="H346" s="423"/>
      <c r="I346" s="423"/>
      <c r="J346" s="423"/>
      <c r="K346" s="423"/>
      <c r="L346" s="423"/>
      <c r="M346" s="253"/>
      <c r="N346" s="253"/>
      <c r="O346" s="253"/>
      <c r="P346" s="253"/>
      <c r="Q346" s="253"/>
      <c r="R346" s="253"/>
      <c r="S346" s="253"/>
      <c r="T346" s="253"/>
      <c r="U346" s="253"/>
      <c r="V346" s="253"/>
      <c r="W346" s="253"/>
      <c r="X346" s="253"/>
      <c r="Y346" s="253"/>
      <c r="Z346" s="253"/>
      <c r="AA346" s="253"/>
      <c r="AB346" s="253"/>
    </row>
    <row r="347" spans="1:28" ht="11.25" customHeight="1" x14ac:dyDescent="0.25">
      <c r="A347" s="376"/>
      <c r="B347" s="253"/>
      <c r="C347" s="422"/>
      <c r="D347" s="378"/>
      <c r="E347" s="423"/>
      <c r="F347" s="423"/>
      <c r="G347" s="423"/>
      <c r="H347" s="423"/>
      <c r="I347" s="423"/>
      <c r="J347" s="423"/>
      <c r="K347" s="423"/>
      <c r="L347" s="423"/>
      <c r="M347" s="253"/>
      <c r="N347" s="253"/>
      <c r="O347" s="253"/>
      <c r="P347" s="253"/>
      <c r="Q347" s="253"/>
      <c r="R347" s="253"/>
      <c r="S347" s="253"/>
      <c r="T347" s="253"/>
      <c r="U347" s="253"/>
      <c r="V347" s="253"/>
      <c r="W347" s="253"/>
      <c r="X347" s="253"/>
      <c r="Y347" s="253"/>
      <c r="Z347" s="253"/>
      <c r="AA347" s="253"/>
      <c r="AB347" s="253"/>
    </row>
    <row r="348" spans="1:28" ht="11.25" customHeight="1" x14ac:dyDescent="0.25">
      <c r="A348" s="376"/>
      <c r="B348" s="253"/>
      <c r="C348" s="422"/>
      <c r="D348" s="378"/>
      <c r="E348" s="423"/>
      <c r="F348" s="423"/>
      <c r="G348" s="423"/>
      <c r="H348" s="423"/>
      <c r="I348" s="423"/>
      <c r="J348" s="423"/>
      <c r="K348" s="423"/>
      <c r="L348" s="423"/>
      <c r="M348" s="253"/>
      <c r="N348" s="253"/>
      <c r="O348" s="253"/>
      <c r="P348" s="253"/>
      <c r="Q348" s="253"/>
      <c r="R348" s="253"/>
      <c r="S348" s="253"/>
      <c r="T348" s="253"/>
      <c r="U348" s="253"/>
      <c r="V348" s="253"/>
      <c r="W348" s="253"/>
      <c r="X348" s="253"/>
      <c r="Y348" s="253"/>
      <c r="Z348" s="253"/>
      <c r="AA348" s="253"/>
      <c r="AB348" s="253"/>
    </row>
    <row r="349" spans="1:28" ht="11.25" customHeight="1" x14ac:dyDescent="0.25">
      <c r="A349" s="376"/>
      <c r="B349" s="253"/>
      <c r="C349" s="422"/>
      <c r="D349" s="378"/>
      <c r="E349" s="423"/>
      <c r="F349" s="423"/>
      <c r="G349" s="423"/>
      <c r="H349" s="423"/>
      <c r="I349" s="423"/>
      <c r="J349" s="423"/>
      <c r="K349" s="423"/>
      <c r="L349" s="423"/>
      <c r="M349" s="253"/>
      <c r="N349" s="253"/>
      <c r="O349" s="253"/>
      <c r="P349" s="253"/>
      <c r="Q349" s="253"/>
      <c r="R349" s="253"/>
      <c r="S349" s="253"/>
      <c r="T349" s="253"/>
      <c r="U349" s="253"/>
      <c r="V349" s="253"/>
      <c r="W349" s="253"/>
      <c r="X349" s="253"/>
      <c r="Y349" s="253"/>
      <c r="Z349" s="253"/>
      <c r="AA349" s="253"/>
      <c r="AB349" s="253"/>
    </row>
    <row r="350" spans="1:28" ht="11.25" customHeight="1" x14ac:dyDescent="0.25">
      <c r="A350" s="376"/>
      <c r="B350" s="253"/>
      <c r="C350" s="422"/>
      <c r="D350" s="378"/>
      <c r="E350" s="423"/>
      <c r="F350" s="423"/>
      <c r="G350" s="423"/>
      <c r="H350" s="423"/>
      <c r="I350" s="423"/>
      <c r="J350" s="423"/>
      <c r="K350" s="423"/>
      <c r="L350" s="423"/>
      <c r="M350" s="253"/>
      <c r="N350" s="253"/>
      <c r="O350" s="253"/>
      <c r="P350" s="253"/>
      <c r="Q350" s="253"/>
      <c r="R350" s="253"/>
      <c r="S350" s="253"/>
      <c r="T350" s="253"/>
      <c r="U350" s="253"/>
      <c r="V350" s="253"/>
      <c r="W350" s="253"/>
      <c r="X350" s="253"/>
      <c r="Y350" s="253"/>
      <c r="Z350" s="253"/>
      <c r="AA350" s="253"/>
      <c r="AB350" s="253"/>
    </row>
    <row r="351" spans="1:28" ht="11.25" customHeight="1" x14ac:dyDescent="0.25">
      <c r="A351" s="376"/>
      <c r="B351" s="253"/>
      <c r="C351" s="422"/>
      <c r="D351" s="378"/>
      <c r="E351" s="423"/>
      <c r="F351" s="423"/>
      <c r="G351" s="423"/>
      <c r="H351" s="423"/>
      <c r="I351" s="423"/>
      <c r="J351" s="423"/>
      <c r="K351" s="423"/>
      <c r="L351" s="423"/>
      <c r="M351" s="253"/>
      <c r="N351" s="253"/>
      <c r="O351" s="253"/>
      <c r="P351" s="253"/>
      <c r="Q351" s="253"/>
      <c r="R351" s="253"/>
      <c r="S351" s="253"/>
      <c r="T351" s="253"/>
      <c r="U351" s="253"/>
      <c r="V351" s="253"/>
      <c r="W351" s="253"/>
      <c r="X351" s="253"/>
      <c r="Y351" s="253"/>
      <c r="Z351" s="253"/>
      <c r="AA351" s="253"/>
      <c r="AB351" s="253"/>
    </row>
    <row r="352" spans="1:28" ht="11.25" customHeight="1" x14ac:dyDescent="0.25">
      <c r="A352" s="376"/>
      <c r="B352" s="253"/>
      <c r="C352" s="422"/>
      <c r="D352" s="378"/>
      <c r="E352" s="423"/>
      <c r="F352" s="423"/>
      <c r="G352" s="423"/>
      <c r="H352" s="423"/>
      <c r="I352" s="423"/>
      <c r="J352" s="423"/>
      <c r="K352" s="423"/>
      <c r="L352" s="423"/>
      <c r="M352" s="253"/>
      <c r="N352" s="253"/>
      <c r="O352" s="253"/>
      <c r="P352" s="253"/>
      <c r="Q352" s="253"/>
      <c r="R352" s="253"/>
      <c r="S352" s="253"/>
      <c r="T352" s="253"/>
      <c r="U352" s="253"/>
      <c r="V352" s="253"/>
      <c r="W352" s="253"/>
      <c r="X352" s="253"/>
      <c r="Y352" s="253"/>
      <c r="Z352" s="253"/>
      <c r="AA352" s="253"/>
      <c r="AB352" s="253"/>
    </row>
    <row r="353" spans="1:28" ht="11.25" customHeight="1" x14ac:dyDescent="0.25">
      <c r="A353" s="376"/>
      <c r="B353" s="253"/>
      <c r="C353" s="422"/>
      <c r="D353" s="378"/>
      <c r="E353" s="423"/>
      <c r="F353" s="423"/>
      <c r="G353" s="423"/>
      <c r="H353" s="423"/>
      <c r="I353" s="423"/>
      <c r="J353" s="423"/>
      <c r="K353" s="423"/>
      <c r="L353" s="423"/>
      <c r="M353" s="253"/>
      <c r="N353" s="253"/>
      <c r="O353" s="253"/>
      <c r="P353" s="253"/>
      <c r="Q353" s="253"/>
      <c r="R353" s="253"/>
      <c r="S353" s="253"/>
      <c r="T353" s="253"/>
      <c r="U353" s="253"/>
      <c r="V353" s="253"/>
      <c r="W353" s="253"/>
      <c r="X353" s="253"/>
      <c r="Y353" s="253"/>
      <c r="Z353" s="253"/>
      <c r="AA353" s="253"/>
      <c r="AB353" s="253"/>
    </row>
    <row r="354" spans="1:28" ht="11.25" customHeight="1" x14ac:dyDescent="0.25">
      <c r="A354" s="376"/>
      <c r="B354" s="253"/>
      <c r="C354" s="422"/>
      <c r="D354" s="378"/>
      <c r="E354" s="423"/>
      <c r="F354" s="423"/>
      <c r="G354" s="423"/>
      <c r="H354" s="423"/>
      <c r="I354" s="423"/>
      <c r="J354" s="423"/>
      <c r="K354" s="423"/>
      <c r="L354" s="423"/>
      <c r="M354" s="253"/>
      <c r="N354" s="253"/>
      <c r="O354" s="253"/>
      <c r="P354" s="253"/>
      <c r="Q354" s="253"/>
      <c r="R354" s="253"/>
      <c r="S354" s="253"/>
      <c r="T354" s="253"/>
      <c r="U354" s="253"/>
      <c r="V354" s="253"/>
      <c r="W354" s="253"/>
      <c r="X354" s="253"/>
      <c r="Y354" s="253"/>
      <c r="Z354" s="253"/>
      <c r="AA354" s="253"/>
      <c r="AB354" s="253"/>
    </row>
    <row r="355" spans="1:28" ht="11.25" customHeight="1" x14ac:dyDescent="0.25">
      <c r="A355" s="376"/>
      <c r="B355" s="253"/>
      <c r="C355" s="422"/>
      <c r="D355" s="378"/>
      <c r="E355" s="423"/>
      <c r="F355" s="423"/>
      <c r="G355" s="423"/>
      <c r="H355" s="423"/>
      <c r="I355" s="423"/>
      <c r="J355" s="423"/>
      <c r="K355" s="423"/>
      <c r="L355" s="423"/>
      <c r="M355" s="253"/>
      <c r="N355" s="253"/>
      <c r="O355" s="253"/>
      <c r="P355" s="253"/>
      <c r="Q355" s="253"/>
      <c r="R355" s="253"/>
      <c r="S355" s="253"/>
      <c r="T355" s="253"/>
      <c r="U355" s="253"/>
      <c r="V355" s="253"/>
      <c r="W355" s="253"/>
      <c r="X355" s="253"/>
      <c r="Y355" s="253"/>
      <c r="Z355" s="253"/>
      <c r="AA355" s="253"/>
      <c r="AB355" s="253"/>
    </row>
    <row r="356" spans="1:28" ht="11.25" customHeight="1" x14ac:dyDescent="0.25">
      <c r="A356" s="376"/>
      <c r="B356" s="253"/>
      <c r="C356" s="422"/>
      <c r="D356" s="378"/>
      <c r="E356" s="423"/>
      <c r="F356" s="423"/>
      <c r="G356" s="423"/>
      <c r="H356" s="423"/>
      <c r="I356" s="423"/>
      <c r="J356" s="423"/>
      <c r="K356" s="423"/>
      <c r="L356" s="423"/>
      <c r="M356" s="253"/>
      <c r="N356" s="253"/>
      <c r="O356" s="253"/>
      <c r="P356" s="253"/>
      <c r="Q356" s="253"/>
      <c r="R356" s="253"/>
      <c r="S356" s="253"/>
      <c r="T356" s="253"/>
      <c r="U356" s="253"/>
      <c r="V356" s="253"/>
      <c r="W356" s="253"/>
      <c r="X356" s="253"/>
      <c r="Y356" s="253"/>
      <c r="Z356" s="253"/>
      <c r="AA356" s="253"/>
      <c r="AB356" s="253"/>
    </row>
    <row r="357" spans="1:28" ht="11.25" customHeight="1" x14ac:dyDescent="0.25">
      <c r="A357" s="376"/>
      <c r="B357" s="253"/>
      <c r="C357" s="422"/>
      <c r="D357" s="378"/>
      <c r="E357" s="423"/>
      <c r="F357" s="423"/>
      <c r="G357" s="423"/>
      <c r="H357" s="423"/>
      <c r="I357" s="423"/>
      <c r="J357" s="423"/>
      <c r="K357" s="423"/>
      <c r="L357" s="423"/>
      <c r="M357" s="253"/>
      <c r="N357" s="253"/>
      <c r="O357" s="253"/>
      <c r="P357" s="253"/>
      <c r="Q357" s="253"/>
      <c r="R357" s="253"/>
      <c r="S357" s="253"/>
      <c r="T357" s="253"/>
      <c r="U357" s="253"/>
      <c r="V357" s="253"/>
      <c r="W357" s="253"/>
      <c r="X357" s="253"/>
      <c r="Y357" s="253"/>
      <c r="Z357" s="253"/>
      <c r="AA357" s="253"/>
      <c r="AB357" s="253"/>
    </row>
    <row r="358" spans="1:28" ht="11.25" customHeight="1" x14ac:dyDescent="0.25">
      <c r="A358" s="376"/>
      <c r="B358" s="253"/>
      <c r="C358" s="422"/>
      <c r="D358" s="378"/>
      <c r="E358" s="423"/>
      <c r="F358" s="423"/>
      <c r="G358" s="423"/>
      <c r="H358" s="423"/>
      <c r="I358" s="423"/>
      <c r="J358" s="423"/>
      <c r="K358" s="423"/>
      <c r="L358" s="423"/>
      <c r="M358" s="253"/>
      <c r="N358" s="253"/>
      <c r="O358" s="253"/>
      <c r="P358" s="253"/>
      <c r="Q358" s="253"/>
      <c r="R358" s="253"/>
      <c r="S358" s="253"/>
      <c r="T358" s="253"/>
      <c r="U358" s="253"/>
      <c r="V358" s="253"/>
      <c r="W358" s="253"/>
      <c r="X358" s="253"/>
      <c r="Y358" s="253"/>
      <c r="Z358" s="253"/>
      <c r="AA358" s="253"/>
      <c r="AB358" s="253"/>
    </row>
    <row r="359" spans="1:28" ht="11.25" customHeight="1" x14ac:dyDescent="0.25">
      <c r="A359" s="376"/>
      <c r="B359" s="253"/>
      <c r="C359" s="422"/>
      <c r="D359" s="378"/>
      <c r="E359" s="423"/>
      <c r="F359" s="423"/>
      <c r="G359" s="423"/>
      <c r="H359" s="423"/>
      <c r="I359" s="423"/>
      <c r="J359" s="423"/>
      <c r="K359" s="423"/>
      <c r="L359" s="423"/>
      <c r="M359" s="253"/>
      <c r="N359" s="253"/>
      <c r="O359" s="253"/>
      <c r="P359" s="253"/>
      <c r="Q359" s="253"/>
      <c r="R359" s="253"/>
      <c r="S359" s="253"/>
      <c r="T359" s="253"/>
      <c r="U359" s="253"/>
      <c r="V359" s="253"/>
      <c r="W359" s="253"/>
      <c r="X359" s="253"/>
      <c r="Y359" s="253"/>
      <c r="Z359" s="253"/>
      <c r="AA359" s="253"/>
      <c r="AB359" s="253"/>
    </row>
    <row r="360" spans="1:28" ht="11.25" customHeight="1" x14ac:dyDescent="0.25">
      <c r="A360" s="376"/>
      <c r="B360" s="253"/>
      <c r="C360" s="422"/>
      <c r="D360" s="378"/>
      <c r="E360" s="423"/>
      <c r="F360" s="423"/>
      <c r="G360" s="423"/>
      <c r="H360" s="423"/>
      <c r="I360" s="423"/>
      <c r="J360" s="423"/>
      <c r="K360" s="423"/>
      <c r="L360" s="423"/>
      <c r="M360" s="253"/>
      <c r="N360" s="253"/>
      <c r="O360" s="253"/>
      <c r="P360" s="253"/>
      <c r="Q360" s="253"/>
      <c r="R360" s="253"/>
      <c r="S360" s="253"/>
      <c r="T360" s="253"/>
      <c r="U360" s="253"/>
      <c r="V360" s="253"/>
      <c r="W360" s="253"/>
      <c r="X360" s="253"/>
      <c r="Y360" s="253"/>
      <c r="Z360" s="253"/>
      <c r="AA360" s="253"/>
      <c r="AB360" s="253"/>
    </row>
    <row r="361" spans="1:28" ht="11.25" customHeight="1" x14ac:dyDescent="0.25">
      <c r="A361" s="376"/>
      <c r="B361" s="253"/>
      <c r="C361" s="422"/>
      <c r="D361" s="378"/>
      <c r="E361" s="423"/>
      <c r="F361" s="423"/>
      <c r="G361" s="423"/>
      <c r="H361" s="423"/>
      <c r="I361" s="423"/>
      <c r="J361" s="423"/>
      <c r="K361" s="423"/>
      <c r="L361" s="423"/>
      <c r="M361" s="253"/>
      <c r="N361" s="253"/>
      <c r="O361" s="253"/>
      <c r="P361" s="253"/>
      <c r="Q361" s="253"/>
      <c r="R361" s="253"/>
      <c r="S361" s="253"/>
      <c r="T361" s="253"/>
      <c r="U361" s="253"/>
      <c r="V361" s="253"/>
      <c r="W361" s="253"/>
      <c r="X361" s="253"/>
      <c r="Y361" s="253"/>
      <c r="Z361" s="253"/>
      <c r="AA361" s="253"/>
      <c r="AB361" s="253"/>
    </row>
    <row r="362" spans="1:28" ht="11.25" customHeight="1" x14ac:dyDescent="0.25">
      <c r="A362" s="376"/>
      <c r="B362" s="253"/>
      <c r="C362" s="422"/>
      <c r="D362" s="378"/>
      <c r="E362" s="423"/>
      <c r="F362" s="423"/>
      <c r="G362" s="423"/>
      <c r="H362" s="423"/>
      <c r="I362" s="423"/>
      <c r="J362" s="423"/>
      <c r="K362" s="423"/>
      <c r="L362" s="423"/>
      <c r="M362" s="253"/>
      <c r="N362" s="253"/>
      <c r="O362" s="253"/>
      <c r="P362" s="253"/>
      <c r="Q362" s="253"/>
      <c r="R362" s="253"/>
      <c r="S362" s="253"/>
      <c r="T362" s="253"/>
      <c r="U362" s="253"/>
      <c r="V362" s="253"/>
      <c r="W362" s="253"/>
      <c r="X362" s="253"/>
      <c r="Y362" s="253"/>
      <c r="Z362" s="253"/>
      <c r="AA362" s="253"/>
      <c r="AB362" s="253"/>
    </row>
    <row r="363" spans="1:28" ht="11.25" customHeight="1" x14ac:dyDescent="0.25">
      <c r="A363" s="376"/>
      <c r="B363" s="253"/>
      <c r="C363" s="422"/>
      <c r="D363" s="378"/>
      <c r="E363" s="423"/>
      <c r="F363" s="423"/>
      <c r="G363" s="423"/>
      <c r="H363" s="423"/>
      <c r="I363" s="423"/>
      <c r="J363" s="423"/>
      <c r="K363" s="423"/>
      <c r="L363" s="423"/>
      <c r="M363" s="253"/>
      <c r="N363" s="253"/>
      <c r="O363" s="253"/>
      <c r="P363" s="253"/>
      <c r="Q363" s="253"/>
      <c r="R363" s="253"/>
      <c r="S363" s="253"/>
      <c r="T363" s="253"/>
      <c r="U363" s="253"/>
      <c r="V363" s="253"/>
      <c r="W363" s="253"/>
      <c r="X363" s="253"/>
      <c r="Y363" s="253"/>
      <c r="Z363" s="253"/>
      <c r="AA363" s="253"/>
      <c r="AB363" s="253"/>
    </row>
    <row r="364" spans="1:28" ht="11.25" customHeight="1" x14ac:dyDescent="0.25">
      <c r="A364" s="376"/>
      <c r="B364" s="253"/>
      <c r="C364" s="422"/>
      <c r="D364" s="378"/>
      <c r="E364" s="423"/>
      <c r="F364" s="423"/>
      <c r="G364" s="423"/>
      <c r="H364" s="423"/>
      <c r="I364" s="423"/>
      <c r="J364" s="423"/>
      <c r="K364" s="423"/>
      <c r="L364" s="423"/>
      <c r="M364" s="253"/>
      <c r="N364" s="253"/>
      <c r="O364" s="253"/>
      <c r="P364" s="253"/>
      <c r="Q364" s="253"/>
      <c r="R364" s="253"/>
      <c r="S364" s="253"/>
      <c r="T364" s="253"/>
      <c r="U364" s="253"/>
      <c r="V364" s="253"/>
      <c r="W364" s="253"/>
      <c r="X364" s="253"/>
      <c r="Y364" s="253"/>
      <c r="Z364" s="253"/>
      <c r="AA364" s="253"/>
      <c r="AB364" s="253"/>
    </row>
    <row r="365" spans="1:28" ht="11.25" customHeight="1" x14ac:dyDescent="0.25">
      <c r="A365" s="376"/>
      <c r="B365" s="253"/>
      <c r="C365" s="422"/>
      <c r="D365" s="378"/>
      <c r="E365" s="423"/>
      <c r="F365" s="423"/>
      <c r="G365" s="423"/>
      <c r="H365" s="423"/>
      <c r="I365" s="423"/>
      <c r="J365" s="423"/>
      <c r="K365" s="423"/>
      <c r="L365" s="423"/>
      <c r="M365" s="253"/>
      <c r="N365" s="253"/>
      <c r="O365" s="253"/>
      <c r="P365" s="253"/>
      <c r="Q365" s="253"/>
      <c r="R365" s="253"/>
      <c r="S365" s="253"/>
      <c r="T365" s="253"/>
      <c r="U365" s="253"/>
      <c r="V365" s="253"/>
      <c r="W365" s="253"/>
      <c r="X365" s="253"/>
      <c r="Y365" s="253"/>
      <c r="Z365" s="253"/>
      <c r="AA365" s="253"/>
      <c r="AB365" s="253"/>
    </row>
    <row r="366" spans="1:28" ht="11.25" customHeight="1" x14ac:dyDescent="0.25">
      <c r="A366" s="376"/>
      <c r="B366" s="253"/>
      <c r="C366" s="422"/>
      <c r="D366" s="378"/>
      <c r="E366" s="423"/>
      <c r="F366" s="423"/>
      <c r="G366" s="423"/>
      <c r="H366" s="423"/>
      <c r="I366" s="423"/>
      <c r="J366" s="423"/>
      <c r="K366" s="423"/>
      <c r="L366" s="423"/>
      <c r="M366" s="253"/>
      <c r="N366" s="253"/>
      <c r="O366" s="253"/>
      <c r="P366" s="253"/>
      <c r="Q366" s="253"/>
      <c r="R366" s="253"/>
      <c r="S366" s="253"/>
      <c r="T366" s="253"/>
      <c r="U366" s="253"/>
      <c r="V366" s="253"/>
      <c r="W366" s="253"/>
      <c r="X366" s="253"/>
      <c r="Y366" s="253"/>
      <c r="Z366" s="253"/>
      <c r="AA366" s="253"/>
      <c r="AB366" s="253"/>
    </row>
    <row r="367" spans="1:28" ht="11.25" customHeight="1" x14ac:dyDescent="0.25">
      <c r="A367" s="376"/>
      <c r="B367" s="253"/>
      <c r="C367" s="422"/>
      <c r="D367" s="378"/>
      <c r="E367" s="423"/>
      <c r="F367" s="423"/>
      <c r="G367" s="423"/>
      <c r="H367" s="423"/>
      <c r="I367" s="423"/>
      <c r="J367" s="423"/>
      <c r="K367" s="423"/>
      <c r="L367" s="423"/>
      <c r="M367" s="253"/>
      <c r="N367" s="253"/>
      <c r="O367" s="253"/>
      <c r="P367" s="253"/>
      <c r="Q367" s="253"/>
      <c r="R367" s="253"/>
      <c r="S367" s="253"/>
      <c r="T367" s="253"/>
      <c r="U367" s="253"/>
      <c r="V367" s="253"/>
      <c r="W367" s="253"/>
      <c r="X367" s="253"/>
      <c r="Y367" s="253"/>
      <c r="Z367" s="253"/>
      <c r="AA367" s="253"/>
      <c r="AB367" s="253"/>
    </row>
    <row r="368" spans="1:28" ht="11.25" customHeight="1" x14ac:dyDescent="0.25">
      <c r="A368" s="376"/>
      <c r="B368" s="253"/>
      <c r="C368" s="422"/>
      <c r="D368" s="378"/>
      <c r="E368" s="423"/>
      <c r="F368" s="423"/>
      <c r="G368" s="423"/>
      <c r="H368" s="423"/>
      <c r="I368" s="423"/>
      <c r="J368" s="423"/>
      <c r="K368" s="423"/>
      <c r="L368" s="423"/>
      <c r="M368" s="253"/>
      <c r="N368" s="253"/>
      <c r="O368" s="253"/>
      <c r="P368" s="253"/>
      <c r="Q368" s="253"/>
      <c r="R368" s="253"/>
      <c r="S368" s="253"/>
      <c r="T368" s="253"/>
      <c r="U368" s="253"/>
      <c r="V368" s="253"/>
      <c r="W368" s="253"/>
      <c r="X368" s="253"/>
      <c r="Y368" s="253"/>
      <c r="Z368" s="253"/>
      <c r="AA368" s="253"/>
      <c r="AB368" s="253"/>
    </row>
    <row r="369" spans="1:28" ht="11.25" customHeight="1" x14ac:dyDescent="0.25">
      <c r="A369" s="376"/>
      <c r="B369" s="253"/>
      <c r="C369" s="422"/>
      <c r="D369" s="378"/>
      <c r="E369" s="423"/>
      <c r="F369" s="423"/>
      <c r="G369" s="423"/>
      <c r="H369" s="423"/>
      <c r="I369" s="423"/>
      <c r="J369" s="423"/>
      <c r="K369" s="423"/>
      <c r="L369" s="423"/>
      <c r="M369" s="253"/>
      <c r="N369" s="253"/>
      <c r="O369" s="253"/>
      <c r="P369" s="253"/>
      <c r="Q369" s="253"/>
      <c r="R369" s="253"/>
      <c r="S369" s="253"/>
      <c r="T369" s="253"/>
      <c r="U369" s="253"/>
      <c r="V369" s="253"/>
      <c r="W369" s="253"/>
      <c r="X369" s="253"/>
      <c r="Y369" s="253"/>
      <c r="Z369" s="253"/>
      <c r="AA369" s="253"/>
      <c r="AB369" s="253"/>
    </row>
    <row r="370" spans="1:28" ht="11.25" customHeight="1" x14ac:dyDescent="0.25">
      <c r="A370" s="376"/>
      <c r="B370" s="253"/>
      <c r="C370" s="422"/>
      <c r="D370" s="378"/>
      <c r="E370" s="423"/>
      <c r="F370" s="423"/>
      <c r="G370" s="423"/>
      <c r="H370" s="423"/>
      <c r="I370" s="423"/>
      <c r="J370" s="423"/>
      <c r="K370" s="423"/>
      <c r="L370" s="423"/>
      <c r="M370" s="253"/>
      <c r="N370" s="253"/>
      <c r="O370" s="253"/>
      <c r="P370" s="253"/>
      <c r="Q370" s="253"/>
      <c r="R370" s="253"/>
      <c r="S370" s="253"/>
      <c r="T370" s="253"/>
      <c r="U370" s="253"/>
      <c r="V370" s="253"/>
      <c r="W370" s="253"/>
      <c r="X370" s="253"/>
      <c r="Y370" s="253"/>
      <c r="Z370" s="253"/>
      <c r="AA370" s="253"/>
      <c r="AB370" s="253"/>
    </row>
    <row r="371" spans="1:28" ht="11.25" customHeight="1" x14ac:dyDescent="0.25">
      <c r="A371" s="376"/>
      <c r="B371" s="253"/>
      <c r="C371" s="422"/>
      <c r="D371" s="378"/>
      <c r="E371" s="423"/>
      <c r="F371" s="423"/>
      <c r="G371" s="423"/>
      <c r="H371" s="423"/>
      <c r="I371" s="423"/>
      <c r="J371" s="423"/>
      <c r="K371" s="423"/>
      <c r="L371" s="423"/>
      <c r="M371" s="253"/>
      <c r="N371" s="253"/>
      <c r="O371" s="253"/>
      <c r="P371" s="253"/>
      <c r="Q371" s="253"/>
      <c r="R371" s="253"/>
      <c r="S371" s="253"/>
      <c r="T371" s="253"/>
      <c r="U371" s="253"/>
      <c r="V371" s="253"/>
      <c r="W371" s="253"/>
      <c r="X371" s="253"/>
      <c r="Y371" s="253"/>
      <c r="Z371" s="253"/>
      <c r="AA371" s="253"/>
      <c r="AB371" s="253"/>
    </row>
    <row r="372" spans="1:28" ht="11.25" customHeight="1" x14ac:dyDescent="0.25">
      <c r="A372" s="376"/>
      <c r="B372" s="253"/>
      <c r="C372" s="422"/>
      <c r="D372" s="378"/>
      <c r="E372" s="423"/>
      <c r="F372" s="423"/>
      <c r="G372" s="423"/>
      <c r="H372" s="423"/>
      <c r="I372" s="423"/>
      <c r="J372" s="423"/>
      <c r="K372" s="423"/>
      <c r="L372" s="423"/>
      <c r="M372" s="253"/>
      <c r="N372" s="253"/>
      <c r="O372" s="253"/>
      <c r="P372" s="253"/>
      <c r="Q372" s="253"/>
      <c r="R372" s="253"/>
      <c r="S372" s="253"/>
      <c r="T372" s="253"/>
      <c r="U372" s="253"/>
      <c r="V372" s="253"/>
      <c r="W372" s="253"/>
      <c r="X372" s="253"/>
      <c r="Y372" s="253"/>
      <c r="Z372" s="253"/>
      <c r="AA372" s="253"/>
      <c r="AB372" s="253"/>
    </row>
    <row r="373" spans="1:28" ht="11.25" customHeight="1" x14ac:dyDescent="0.25">
      <c r="A373" s="376"/>
      <c r="B373" s="253"/>
      <c r="C373" s="422"/>
      <c r="D373" s="378"/>
      <c r="E373" s="423"/>
      <c r="F373" s="423"/>
      <c r="G373" s="423"/>
      <c r="H373" s="423"/>
      <c r="I373" s="423"/>
      <c r="J373" s="423"/>
      <c r="K373" s="423"/>
      <c r="L373" s="423"/>
      <c r="M373" s="253"/>
      <c r="N373" s="253"/>
      <c r="O373" s="253"/>
      <c r="P373" s="253"/>
      <c r="Q373" s="253"/>
      <c r="R373" s="253"/>
      <c r="S373" s="253"/>
      <c r="T373" s="253"/>
      <c r="U373" s="253"/>
      <c r="V373" s="253"/>
      <c r="W373" s="253"/>
      <c r="X373" s="253"/>
      <c r="Y373" s="253"/>
      <c r="Z373" s="253"/>
      <c r="AA373" s="253"/>
      <c r="AB373" s="253"/>
    </row>
    <row r="374" spans="1:28" ht="11.25" customHeight="1" x14ac:dyDescent="0.25">
      <c r="A374" s="376"/>
      <c r="B374" s="253"/>
      <c r="C374" s="422"/>
      <c r="D374" s="378"/>
      <c r="E374" s="423"/>
      <c r="F374" s="423"/>
      <c r="G374" s="423"/>
      <c r="H374" s="423"/>
      <c r="I374" s="423"/>
      <c r="J374" s="423"/>
      <c r="K374" s="423"/>
      <c r="L374" s="423"/>
      <c r="M374" s="253"/>
      <c r="N374" s="253"/>
      <c r="O374" s="253"/>
      <c r="P374" s="253"/>
      <c r="Q374" s="253"/>
      <c r="R374" s="253"/>
      <c r="S374" s="253"/>
      <c r="T374" s="253"/>
      <c r="U374" s="253"/>
      <c r="V374" s="253"/>
      <c r="W374" s="253"/>
      <c r="X374" s="253"/>
      <c r="Y374" s="253"/>
      <c r="Z374" s="253"/>
      <c r="AA374" s="253"/>
      <c r="AB374" s="253"/>
    </row>
    <row r="375" spans="1:28" ht="11.25" customHeight="1" x14ac:dyDescent="0.25">
      <c r="A375" s="376"/>
      <c r="B375" s="253"/>
      <c r="C375" s="422"/>
      <c r="D375" s="378"/>
      <c r="E375" s="423"/>
      <c r="F375" s="423"/>
      <c r="G375" s="423"/>
      <c r="H375" s="423"/>
      <c r="I375" s="423"/>
      <c r="J375" s="423"/>
      <c r="K375" s="423"/>
      <c r="L375" s="423"/>
      <c r="M375" s="253"/>
      <c r="N375" s="253"/>
      <c r="O375" s="253"/>
      <c r="P375" s="253"/>
      <c r="Q375" s="253"/>
      <c r="R375" s="253"/>
      <c r="S375" s="253"/>
      <c r="T375" s="253"/>
      <c r="U375" s="253"/>
      <c r="V375" s="253"/>
      <c r="W375" s="253"/>
      <c r="X375" s="253"/>
      <c r="Y375" s="253"/>
      <c r="Z375" s="253"/>
      <c r="AA375" s="253"/>
      <c r="AB375" s="253"/>
    </row>
    <row r="376" spans="1:28" ht="11.25" customHeight="1" x14ac:dyDescent="0.25">
      <c r="A376" s="376"/>
      <c r="B376" s="253"/>
      <c r="C376" s="422"/>
      <c r="D376" s="378"/>
      <c r="E376" s="423"/>
      <c r="F376" s="423"/>
      <c r="G376" s="423"/>
      <c r="H376" s="423"/>
      <c r="I376" s="423"/>
      <c r="J376" s="423"/>
      <c r="K376" s="423"/>
      <c r="L376" s="423"/>
      <c r="M376" s="253"/>
      <c r="N376" s="253"/>
      <c r="O376" s="253"/>
      <c r="P376" s="253"/>
      <c r="Q376" s="253"/>
      <c r="R376" s="253"/>
      <c r="S376" s="253"/>
      <c r="T376" s="253"/>
      <c r="U376" s="253"/>
      <c r="V376" s="253"/>
      <c r="W376" s="253"/>
      <c r="X376" s="253"/>
      <c r="Y376" s="253"/>
      <c r="Z376" s="253"/>
      <c r="AA376" s="253"/>
      <c r="AB376" s="253"/>
    </row>
    <row r="377" spans="1:28" ht="11.25" customHeight="1" x14ac:dyDescent="0.25">
      <c r="A377" s="376"/>
      <c r="B377" s="253"/>
      <c r="C377" s="422"/>
      <c r="D377" s="378"/>
      <c r="E377" s="423"/>
      <c r="F377" s="423"/>
      <c r="G377" s="423"/>
      <c r="H377" s="423"/>
      <c r="I377" s="423"/>
      <c r="J377" s="423"/>
      <c r="K377" s="423"/>
      <c r="L377" s="423"/>
      <c r="M377" s="253"/>
      <c r="N377" s="253"/>
      <c r="O377" s="253"/>
      <c r="P377" s="253"/>
      <c r="Q377" s="253"/>
      <c r="R377" s="253"/>
      <c r="S377" s="253"/>
      <c r="T377" s="253"/>
      <c r="U377" s="253"/>
      <c r="V377" s="253"/>
      <c r="W377" s="253"/>
      <c r="X377" s="253"/>
      <c r="Y377" s="253"/>
      <c r="Z377" s="253"/>
      <c r="AA377" s="253"/>
      <c r="AB377" s="253"/>
    </row>
    <row r="378" spans="1:28" ht="11.25" customHeight="1" x14ac:dyDescent="0.25">
      <c r="A378" s="376"/>
      <c r="B378" s="253"/>
      <c r="C378" s="422"/>
      <c r="D378" s="378"/>
      <c r="E378" s="423"/>
      <c r="F378" s="423"/>
      <c r="G378" s="423"/>
      <c r="H378" s="423"/>
      <c r="I378" s="423"/>
      <c r="J378" s="423"/>
      <c r="K378" s="423"/>
      <c r="L378" s="423"/>
      <c r="M378" s="253"/>
      <c r="N378" s="253"/>
      <c r="O378" s="253"/>
      <c r="P378" s="253"/>
      <c r="Q378" s="253"/>
      <c r="R378" s="253"/>
      <c r="S378" s="253"/>
      <c r="T378" s="253"/>
      <c r="U378" s="253"/>
      <c r="V378" s="253"/>
      <c r="W378" s="253"/>
      <c r="X378" s="253"/>
      <c r="Y378" s="253"/>
      <c r="Z378" s="253"/>
      <c r="AA378" s="253"/>
      <c r="AB378" s="253"/>
    </row>
    <row r="379" spans="1:28" ht="11.25" customHeight="1" x14ac:dyDescent="0.25">
      <c r="A379" s="376"/>
      <c r="B379" s="253"/>
      <c r="C379" s="422"/>
      <c r="D379" s="378"/>
      <c r="E379" s="423"/>
      <c r="F379" s="423"/>
      <c r="G379" s="423"/>
      <c r="H379" s="423"/>
      <c r="I379" s="423"/>
      <c r="J379" s="423"/>
      <c r="K379" s="423"/>
      <c r="L379" s="423"/>
      <c r="M379" s="253"/>
      <c r="N379" s="253"/>
      <c r="O379" s="253"/>
      <c r="P379" s="253"/>
      <c r="Q379" s="253"/>
      <c r="R379" s="253"/>
      <c r="S379" s="253"/>
      <c r="T379" s="253"/>
      <c r="U379" s="253"/>
      <c r="V379" s="253"/>
      <c r="W379" s="253"/>
      <c r="X379" s="253"/>
      <c r="Y379" s="253"/>
      <c r="Z379" s="253"/>
      <c r="AA379" s="253"/>
      <c r="AB379" s="253"/>
    </row>
    <row r="380" spans="1:28" ht="11.25" customHeight="1" x14ac:dyDescent="0.25">
      <c r="A380" s="376"/>
      <c r="B380" s="253"/>
      <c r="C380" s="422"/>
      <c r="D380" s="378"/>
      <c r="E380" s="423"/>
      <c r="F380" s="423"/>
      <c r="G380" s="423"/>
      <c r="H380" s="423"/>
      <c r="I380" s="423"/>
      <c r="J380" s="423"/>
      <c r="K380" s="423"/>
      <c r="L380" s="423"/>
      <c r="M380" s="253"/>
      <c r="N380" s="253"/>
      <c r="O380" s="253"/>
      <c r="P380" s="253"/>
      <c r="Q380" s="253"/>
      <c r="R380" s="253"/>
      <c r="S380" s="253"/>
      <c r="T380" s="253"/>
      <c r="U380" s="253"/>
      <c r="V380" s="253"/>
      <c r="W380" s="253"/>
      <c r="X380" s="253"/>
      <c r="Y380" s="253"/>
      <c r="Z380" s="253"/>
      <c r="AA380" s="253"/>
      <c r="AB380" s="253"/>
    </row>
    <row r="381" spans="1:28" ht="11.25" customHeight="1" x14ac:dyDescent="0.25">
      <c r="A381" s="376"/>
      <c r="B381" s="253"/>
      <c r="C381" s="422"/>
      <c r="D381" s="378"/>
      <c r="E381" s="423"/>
      <c r="F381" s="423"/>
      <c r="G381" s="423"/>
      <c r="H381" s="423"/>
      <c r="I381" s="423"/>
      <c r="J381" s="423"/>
      <c r="K381" s="423"/>
      <c r="L381" s="423"/>
      <c r="M381" s="253"/>
      <c r="N381" s="253"/>
      <c r="O381" s="253"/>
      <c r="P381" s="253"/>
      <c r="Q381" s="253"/>
      <c r="R381" s="253"/>
      <c r="S381" s="253"/>
      <c r="T381" s="253"/>
      <c r="U381" s="253"/>
      <c r="V381" s="253"/>
      <c r="W381" s="253"/>
      <c r="X381" s="253"/>
      <c r="Y381" s="253"/>
      <c r="Z381" s="253"/>
      <c r="AA381" s="253"/>
      <c r="AB381" s="253"/>
    </row>
    <row r="382" spans="1:28" ht="11.25" customHeight="1" x14ac:dyDescent="0.25">
      <c r="A382" s="376"/>
      <c r="B382" s="253"/>
      <c r="C382" s="422"/>
      <c r="D382" s="378"/>
      <c r="E382" s="423"/>
      <c r="F382" s="423"/>
      <c r="G382" s="423"/>
      <c r="H382" s="423"/>
      <c r="I382" s="423"/>
      <c r="J382" s="423"/>
      <c r="K382" s="423"/>
      <c r="L382" s="423"/>
      <c r="M382" s="253"/>
      <c r="N382" s="253"/>
      <c r="O382" s="253"/>
      <c r="P382" s="253"/>
      <c r="Q382" s="253"/>
      <c r="R382" s="253"/>
      <c r="S382" s="253"/>
      <c r="T382" s="253"/>
      <c r="U382" s="253"/>
      <c r="V382" s="253"/>
      <c r="W382" s="253"/>
      <c r="X382" s="253"/>
      <c r="Y382" s="253"/>
      <c r="Z382" s="253"/>
      <c r="AA382" s="253"/>
      <c r="AB382" s="253"/>
    </row>
    <row r="383" spans="1:28" ht="11.25" customHeight="1" x14ac:dyDescent="0.25">
      <c r="A383" s="376"/>
      <c r="B383" s="253"/>
      <c r="C383" s="422"/>
      <c r="D383" s="378"/>
      <c r="E383" s="423"/>
      <c r="F383" s="423"/>
      <c r="G383" s="423"/>
      <c r="H383" s="423"/>
      <c r="I383" s="423"/>
      <c r="J383" s="423"/>
      <c r="K383" s="423"/>
      <c r="L383" s="423"/>
      <c r="M383" s="253"/>
      <c r="N383" s="253"/>
      <c r="O383" s="253"/>
      <c r="P383" s="253"/>
      <c r="Q383" s="253"/>
      <c r="R383" s="253"/>
      <c r="S383" s="253"/>
      <c r="T383" s="253"/>
      <c r="U383" s="253"/>
      <c r="V383" s="253"/>
      <c r="W383" s="253"/>
      <c r="X383" s="253"/>
      <c r="Y383" s="253"/>
      <c r="Z383" s="253"/>
      <c r="AA383" s="253"/>
      <c r="AB383" s="253"/>
    </row>
    <row r="384" spans="1:28" ht="11.25" customHeight="1" x14ac:dyDescent="0.25">
      <c r="A384" s="376"/>
      <c r="B384" s="253"/>
      <c r="C384" s="422"/>
      <c r="D384" s="378"/>
      <c r="E384" s="423"/>
      <c r="F384" s="423"/>
      <c r="G384" s="423"/>
      <c r="H384" s="423"/>
      <c r="I384" s="423"/>
      <c r="J384" s="423"/>
      <c r="K384" s="423"/>
      <c r="L384" s="423"/>
      <c r="M384" s="253"/>
      <c r="N384" s="253"/>
      <c r="O384" s="253"/>
      <c r="P384" s="253"/>
      <c r="Q384" s="253"/>
      <c r="R384" s="253"/>
      <c r="S384" s="253"/>
      <c r="T384" s="253"/>
      <c r="U384" s="253"/>
      <c r="V384" s="253"/>
      <c r="W384" s="253"/>
      <c r="X384" s="253"/>
      <c r="Y384" s="253"/>
      <c r="Z384" s="253"/>
      <c r="AA384" s="253"/>
      <c r="AB384" s="253"/>
    </row>
    <row r="385" spans="1:28" ht="11.25" customHeight="1" x14ac:dyDescent="0.25">
      <c r="A385" s="376"/>
      <c r="B385" s="253"/>
      <c r="C385" s="422"/>
      <c r="D385" s="378"/>
      <c r="E385" s="423"/>
      <c r="F385" s="423"/>
      <c r="G385" s="423"/>
      <c r="H385" s="423"/>
      <c r="I385" s="423"/>
      <c r="J385" s="423"/>
      <c r="K385" s="423"/>
      <c r="L385" s="423"/>
      <c r="M385" s="253"/>
      <c r="N385" s="253"/>
      <c r="O385" s="253"/>
      <c r="P385" s="253"/>
      <c r="Q385" s="253"/>
      <c r="R385" s="253"/>
      <c r="S385" s="253"/>
      <c r="T385" s="253"/>
      <c r="U385" s="253"/>
      <c r="V385" s="253"/>
      <c r="W385" s="253"/>
      <c r="X385" s="253"/>
      <c r="Y385" s="253"/>
      <c r="Z385" s="253"/>
      <c r="AA385" s="253"/>
      <c r="AB385" s="253"/>
    </row>
    <row r="386" spans="1:28" ht="11.25" customHeight="1" x14ac:dyDescent="0.25">
      <c r="A386" s="376"/>
      <c r="B386" s="253"/>
      <c r="C386" s="422"/>
      <c r="D386" s="378"/>
      <c r="E386" s="423"/>
      <c r="F386" s="423"/>
      <c r="G386" s="423"/>
      <c r="H386" s="423"/>
      <c r="I386" s="423"/>
      <c r="J386" s="423"/>
      <c r="K386" s="423"/>
      <c r="L386" s="423"/>
      <c r="M386" s="253"/>
      <c r="N386" s="253"/>
      <c r="O386" s="253"/>
      <c r="P386" s="253"/>
      <c r="Q386" s="253"/>
      <c r="R386" s="253"/>
      <c r="S386" s="253"/>
      <c r="T386" s="253"/>
      <c r="U386" s="253"/>
      <c r="V386" s="253"/>
      <c r="W386" s="253"/>
      <c r="X386" s="253"/>
      <c r="Y386" s="253"/>
      <c r="Z386" s="253"/>
      <c r="AA386" s="253"/>
      <c r="AB386" s="253"/>
    </row>
    <row r="387" spans="1:28" ht="11.25" customHeight="1" x14ac:dyDescent="0.25">
      <c r="A387" s="376"/>
      <c r="B387" s="253"/>
      <c r="C387" s="422"/>
      <c r="D387" s="378"/>
      <c r="E387" s="423"/>
      <c r="F387" s="423"/>
      <c r="G387" s="423"/>
      <c r="H387" s="423"/>
      <c r="I387" s="423"/>
      <c r="J387" s="423"/>
      <c r="K387" s="423"/>
      <c r="L387" s="423"/>
      <c r="M387" s="253"/>
      <c r="N387" s="253"/>
      <c r="O387" s="253"/>
      <c r="P387" s="253"/>
      <c r="Q387" s="253"/>
      <c r="R387" s="253"/>
      <c r="S387" s="253"/>
      <c r="T387" s="253"/>
      <c r="U387" s="253"/>
      <c r="V387" s="253"/>
      <c r="W387" s="253"/>
      <c r="X387" s="253"/>
      <c r="Y387" s="253"/>
      <c r="Z387" s="253"/>
      <c r="AA387" s="253"/>
      <c r="AB387" s="253"/>
    </row>
    <row r="388" spans="1:28" ht="11.25" customHeight="1" x14ac:dyDescent="0.25">
      <c r="A388" s="376"/>
      <c r="B388" s="253"/>
      <c r="C388" s="422"/>
      <c r="D388" s="378"/>
      <c r="E388" s="423"/>
      <c r="F388" s="423"/>
      <c r="G388" s="423"/>
      <c r="H388" s="423"/>
      <c r="I388" s="423"/>
      <c r="J388" s="423"/>
      <c r="K388" s="423"/>
      <c r="L388" s="423"/>
      <c r="M388" s="253"/>
      <c r="N388" s="253"/>
      <c r="O388" s="253"/>
      <c r="P388" s="253"/>
      <c r="Q388" s="253"/>
      <c r="R388" s="253"/>
      <c r="S388" s="253"/>
      <c r="T388" s="253"/>
      <c r="U388" s="253"/>
      <c r="V388" s="253"/>
      <c r="W388" s="253"/>
      <c r="X388" s="253"/>
      <c r="Y388" s="253"/>
      <c r="Z388" s="253"/>
      <c r="AA388" s="253"/>
      <c r="AB388" s="253"/>
    </row>
    <row r="389" spans="1:28" ht="11.25" customHeight="1" x14ac:dyDescent="0.25">
      <c r="A389" s="376"/>
      <c r="B389" s="253"/>
      <c r="C389" s="422"/>
      <c r="D389" s="378"/>
      <c r="E389" s="423"/>
      <c r="F389" s="423"/>
      <c r="G389" s="423"/>
      <c r="H389" s="423"/>
      <c r="I389" s="423"/>
      <c r="J389" s="423"/>
      <c r="K389" s="423"/>
      <c r="L389" s="423"/>
      <c r="M389" s="253"/>
      <c r="N389" s="253"/>
      <c r="O389" s="253"/>
      <c r="P389" s="253"/>
      <c r="Q389" s="253"/>
      <c r="R389" s="253"/>
      <c r="S389" s="253"/>
      <c r="T389" s="253"/>
      <c r="U389" s="253"/>
      <c r="V389" s="253"/>
      <c r="W389" s="253"/>
      <c r="X389" s="253"/>
      <c r="Y389" s="253"/>
      <c r="Z389" s="253"/>
      <c r="AA389" s="253"/>
      <c r="AB389" s="253"/>
    </row>
    <row r="390" spans="1:28" ht="11.25" customHeight="1" x14ac:dyDescent="0.25">
      <c r="A390" s="376"/>
      <c r="B390" s="253"/>
      <c r="C390" s="422"/>
      <c r="D390" s="378"/>
      <c r="E390" s="423"/>
      <c r="F390" s="423"/>
      <c r="G390" s="423"/>
      <c r="H390" s="423"/>
      <c r="I390" s="423"/>
      <c r="J390" s="423"/>
      <c r="K390" s="423"/>
      <c r="L390" s="423"/>
      <c r="M390" s="253"/>
      <c r="N390" s="253"/>
      <c r="O390" s="253"/>
      <c r="P390" s="253"/>
      <c r="Q390" s="253"/>
      <c r="R390" s="253"/>
      <c r="S390" s="253"/>
      <c r="T390" s="253"/>
      <c r="U390" s="253"/>
      <c r="V390" s="253"/>
      <c r="W390" s="253"/>
      <c r="X390" s="253"/>
      <c r="Y390" s="253"/>
      <c r="Z390" s="253"/>
      <c r="AA390" s="253"/>
      <c r="AB390" s="253"/>
    </row>
    <row r="391" spans="1:28" ht="11.25" customHeight="1" x14ac:dyDescent="0.25">
      <c r="A391" s="376"/>
      <c r="B391" s="253"/>
      <c r="C391" s="422"/>
      <c r="D391" s="378"/>
      <c r="E391" s="423"/>
      <c r="F391" s="423"/>
      <c r="G391" s="423"/>
      <c r="H391" s="423"/>
      <c r="I391" s="423"/>
      <c r="J391" s="423"/>
      <c r="K391" s="423"/>
      <c r="L391" s="423"/>
      <c r="M391" s="253"/>
      <c r="N391" s="253"/>
      <c r="O391" s="253"/>
      <c r="P391" s="253"/>
      <c r="Q391" s="253"/>
      <c r="R391" s="253"/>
      <c r="S391" s="253"/>
      <c r="T391" s="253"/>
      <c r="U391" s="253"/>
      <c r="V391" s="253"/>
      <c r="W391" s="253"/>
      <c r="X391" s="253"/>
      <c r="Y391" s="253"/>
      <c r="Z391" s="253"/>
      <c r="AA391" s="253"/>
      <c r="AB391" s="253"/>
    </row>
    <row r="392" spans="1:28" ht="11.25" customHeight="1" x14ac:dyDescent="0.25">
      <c r="A392" s="376"/>
      <c r="B392" s="253"/>
      <c r="C392" s="422"/>
      <c r="D392" s="378"/>
      <c r="E392" s="423"/>
      <c r="F392" s="423"/>
      <c r="G392" s="423"/>
      <c r="H392" s="423"/>
      <c r="I392" s="423"/>
      <c r="J392" s="423"/>
      <c r="K392" s="423"/>
      <c r="L392" s="423"/>
      <c r="M392" s="253"/>
      <c r="N392" s="253"/>
      <c r="O392" s="253"/>
      <c r="P392" s="253"/>
      <c r="Q392" s="253"/>
      <c r="R392" s="253"/>
      <c r="S392" s="253"/>
      <c r="T392" s="253"/>
      <c r="U392" s="253"/>
      <c r="V392" s="253"/>
      <c r="W392" s="253"/>
      <c r="X392" s="253"/>
      <c r="Y392" s="253"/>
      <c r="Z392" s="253"/>
      <c r="AA392" s="253"/>
      <c r="AB392" s="253"/>
    </row>
    <row r="393" spans="1:28" ht="11.25" customHeight="1" x14ac:dyDescent="0.25">
      <c r="A393" s="376"/>
      <c r="B393" s="253"/>
      <c r="C393" s="422"/>
      <c r="D393" s="378"/>
      <c r="E393" s="423"/>
      <c r="F393" s="423"/>
      <c r="G393" s="423"/>
      <c r="H393" s="423"/>
      <c r="I393" s="423"/>
      <c r="J393" s="423"/>
      <c r="K393" s="423"/>
      <c r="L393" s="423"/>
      <c r="M393" s="253"/>
      <c r="N393" s="253"/>
      <c r="O393" s="253"/>
      <c r="P393" s="253"/>
      <c r="Q393" s="253"/>
      <c r="R393" s="253"/>
      <c r="S393" s="253"/>
      <c r="T393" s="253"/>
      <c r="U393" s="253"/>
      <c r="V393" s="253"/>
      <c r="W393" s="253"/>
      <c r="X393" s="253"/>
      <c r="Y393" s="253"/>
      <c r="Z393" s="253"/>
      <c r="AA393" s="253"/>
      <c r="AB393" s="253"/>
    </row>
    <row r="394" spans="1:28" ht="11.25" customHeight="1" x14ac:dyDescent="0.25">
      <c r="A394" s="376"/>
      <c r="B394" s="253"/>
      <c r="C394" s="422"/>
      <c r="D394" s="378"/>
      <c r="E394" s="423"/>
      <c r="F394" s="423"/>
      <c r="G394" s="423"/>
      <c r="H394" s="423"/>
      <c r="I394" s="423"/>
      <c r="J394" s="423"/>
      <c r="K394" s="423"/>
      <c r="L394" s="423"/>
      <c r="M394" s="253"/>
      <c r="N394" s="253"/>
      <c r="O394" s="253"/>
      <c r="P394" s="253"/>
      <c r="Q394" s="253"/>
      <c r="R394" s="253"/>
      <c r="S394" s="253"/>
      <c r="T394" s="253"/>
      <c r="U394" s="253"/>
      <c r="V394" s="253"/>
      <c r="W394" s="253"/>
      <c r="X394" s="253"/>
      <c r="Y394" s="253"/>
      <c r="Z394" s="253"/>
      <c r="AA394" s="253"/>
      <c r="AB394" s="253"/>
    </row>
    <row r="395" spans="1:28" ht="11.25" customHeight="1" x14ac:dyDescent="0.25">
      <c r="A395" s="376"/>
      <c r="B395" s="253"/>
      <c r="C395" s="422"/>
      <c r="D395" s="378"/>
      <c r="E395" s="423"/>
      <c r="F395" s="423"/>
      <c r="G395" s="423"/>
      <c r="H395" s="423"/>
      <c r="I395" s="423"/>
      <c r="J395" s="423"/>
      <c r="K395" s="423"/>
      <c r="L395" s="423"/>
      <c r="M395" s="253"/>
      <c r="N395" s="253"/>
      <c r="O395" s="253"/>
      <c r="P395" s="253"/>
      <c r="Q395" s="253"/>
      <c r="R395" s="253"/>
      <c r="S395" s="253"/>
      <c r="T395" s="253"/>
      <c r="U395" s="253"/>
      <c r="V395" s="253"/>
      <c r="W395" s="253"/>
      <c r="X395" s="253"/>
      <c r="Y395" s="253"/>
      <c r="Z395" s="253"/>
      <c r="AA395" s="253"/>
      <c r="AB395" s="253"/>
    </row>
    <row r="396" spans="1:28" ht="11.25" customHeight="1" x14ac:dyDescent="0.25">
      <c r="A396" s="376"/>
      <c r="B396" s="253"/>
      <c r="C396" s="422"/>
      <c r="D396" s="378"/>
      <c r="E396" s="423"/>
      <c r="F396" s="423"/>
      <c r="G396" s="423"/>
      <c r="H396" s="423"/>
      <c r="I396" s="423"/>
      <c r="J396" s="423"/>
      <c r="K396" s="423"/>
      <c r="L396" s="423"/>
      <c r="M396" s="253"/>
      <c r="N396" s="253"/>
      <c r="O396" s="253"/>
      <c r="P396" s="253"/>
      <c r="Q396" s="253"/>
      <c r="R396" s="253"/>
      <c r="S396" s="253"/>
      <c r="T396" s="253"/>
      <c r="U396" s="253"/>
      <c r="V396" s="253"/>
      <c r="W396" s="253"/>
      <c r="X396" s="253"/>
      <c r="Y396" s="253"/>
      <c r="Z396" s="253"/>
      <c r="AA396" s="253"/>
      <c r="AB396" s="253"/>
    </row>
    <row r="397" spans="1:28" ht="11.25" customHeight="1" x14ac:dyDescent="0.25">
      <c r="A397" s="376"/>
      <c r="B397" s="253"/>
      <c r="C397" s="422"/>
      <c r="D397" s="378"/>
      <c r="E397" s="423"/>
      <c r="F397" s="423"/>
      <c r="G397" s="423"/>
      <c r="H397" s="423"/>
      <c r="I397" s="423"/>
      <c r="J397" s="423"/>
      <c r="K397" s="423"/>
      <c r="L397" s="423"/>
      <c r="M397" s="253"/>
      <c r="N397" s="253"/>
      <c r="O397" s="253"/>
      <c r="P397" s="253"/>
      <c r="Q397" s="253"/>
      <c r="R397" s="253"/>
      <c r="S397" s="253"/>
      <c r="T397" s="253"/>
      <c r="U397" s="253"/>
      <c r="V397" s="253"/>
      <c r="W397" s="253"/>
      <c r="X397" s="253"/>
      <c r="Y397" s="253"/>
      <c r="Z397" s="253"/>
      <c r="AA397" s="253"/>
      <c r="AB397" s="253"/>
    </row>
    <row r="398" spans="1:28" ht="11.25" customHeight="1" x14ac:dyDescent="0.25">
      <c r="A398" s="376"/>
      <c r="B398" s="253"/>
      <c r="C398" s="422"/>
      <c r="D398" s="378"/>
      <c r="E398" s="423"/>
      <c r="F398" s="423"/>
      <c r="G398" s="423"/>
      <c r="H398" s="423"/>
      <c r="I398" s="423"/>
      <c r="J398" s="423"/>
      <c r="K398" s="423"/>
      <c r="L398" s="423"/>
      <c r="M398" s="253"/>
      <c r="N398" s="253"/>
      <c r="O398" s="253"/>
      <c r="P398" s="253"/>
      <c r="Q398" s="253"/>
      <c r="R398" s="253"/>
      <c r="S398" s="253"/>
      <c r="T398" s="253"/>
      <c r="U398" s="253"/>
      <c r="V398" s="253"/>
      <c r="W398" s="253"/>
      <c r="X398" s="253"/>
      <c r="Y398" s="253"/>
      <c r="Z398" s="253"/>
      <c r="AA398" s="253"/>
      <c r="AB398" s="253"/>
    </row>
    <row r="399" spans="1:28" ht="11.25" customHeight="1" x14ac:dyDescent="0.25">
      <c r="A399" s="376"/>
      <c r="B399" s="253"/>
      <c r="C399" s="422"/>
      <c r="D399" s="378"/>
      <c r="E399" s="423"/>
      <c r="F399" s="423"/>
      <c r="G399" s="423"/>
      <c r="H399" s="423"/>
      <c r="I399" s="423"/>
      <c r="J399" s="423"/>
      <c r="K399" s="423"/>
      <c r="L399" s="423"/>
      <c r="M399" s="253"/>
      <c r="N399" s="253"/>
      <c r="O399" s="253"/>
      <c r="P399" s="253"/>
      <c r="Q399" s="253"/>
      <c r="R399" s="253"/>
      <c r="S399" s="253"/>
      <c r="T399" s="253"/>
      <c r="U399" s="253"/>
      <c r="V399" s="253"/>
      <c r="W399" s="253"/>
      <c r="X399" s="253"/>
      <c r="Y399" s="253"/>
      <c r="Z399" s="253"/>
      <c r="AA399" s="253"/>
      <c r="AB399" s="253"/>
    </row>
    <row r="400" spans="1:28" ht="11.25" customHeight="1" x14ac:dyDescent="0.25">
      <c r="A400" s="376"/>
      <c r="B400" s="253"/>
      <c r="C400" s="422"/>
      <c r="D400" s="378"/>
      <c r="E400" s="423"/>
      <c r="F400" s="423"/>
      <c r="G400" s="423"/>
      <c r="H400" s="423"/>
      <c r="I400" s="423"/>
      <c r="J400" s="423"/>
      <c r="K400" s="423"/>
      <c r="L400" s="423"/>
      <c r="M400" s="253"/>
      <c r="N400" s="253"/>
      <c r="O400" s="253"/>
      <c r="P400" s="253"/>
      <c r="Q400" s="253"/>
      <c r="R400" s="253"/>
      <c r="S400" s="253"/>
      <c r="T400" s="253"/>
      <c r="U400" s="253"/>
      <c r="V400" s="253"/>
      <c r="W400" s="253"/>
      <c r="X400" s="253"/>
      <c r="Y400" s="253"/>
      <c r="Z400" s="253"/>
      <c r="AA400" s="253"/>
      <c r="AB400" s="253"/>
    </row>
    <row r="401" spans="1:28" ht="11.25" customHeight="1" x14ac:dyDescent="0.25">
      <c r="A401" s="376"/>
      <c r="B401" s="253"/>
      <c r="C401" s="422"/>
      <c r="D401" s="378"/>
      <c r="E401" s="423"/>
      <c r="F401" s="423"/>
      <c r="G401" s="423"/>
      <c r="H401" s="423"/>
      <c r="I401" s="423"/>
      <c r="J401" s="423"/>
      <c r="K401" s="423"/>
      <c r="L401" s="423"/>
      <c r="M401" s="253"/>
      <c r="N401" s="253"/>
      <c r="O401" s="253"/>
      <c r="P401" s="253"/>
      <c r="Q401" s="253"/>
      <c r="R401" s="253"/>
      <c r="S401" s="253"/>
      <c r="T401" s="253"/>
      <c r="U401" s="253"/>
      <c r="V401" s="253"/>
      <c r="W401" s="253"/>
      <c r="X401" s="253"/>
      <c r="Y401" s="253"/>
      <c r="Z401" s="253"/>
      <c r="AA401" s="253"/>
      <c r="AB401" s="253"/>
    </row>
    <row r="402" spans="1:28" ht="11.25" customHeight="1" x14ac:dyDescent="0.25">
      <c r="A402" s="376"/>
      <c r="B402" s="253"/>
      <c r="C402" s="422"/>
      <c r="D402" s="378"/>
      <c r="E402" s="423"/>
      <c r="F402" s="423"/>
      <c r="G402" s="423"/>
      <c r="H402" s="423"/>
      <c r="I402" s="423"/>
      <c r="J402" s="423"/>
      <c r="K402" s="423"/>
      <c r="L402" s="423"/>
      <c r="M402" s="253"/>
      <c r="N402" s="253"/>
      <c r="O402" s="253"/>
      <c r="P402" s="253"/>
      <c r="Q402" s="253"/>
      <c r="R402" s="253"/>
      <c r="S402" s="253"/>
      <c r="T402" s="253"/>
      <c r="U402" s="253"/>
      <c r="V402" s="253"/>
      <c r="W402" s="253"/>
      <c r="X402" s="253"/>
      <c r="Y402" s="253"/>
      <c r="Z402" s="253"/>
      <c r="AA402" s="253"/>
      <c r="AB402" s="253"/>
    </row>
    <row r="403" spans="1:28" ht="11.25" customHeight="1" x14ac:dyDescent="0.25">
      <c r="A403" s="376"/>
      <c r="B403" s="253"/>
      <c r="C403" s="422"/>
      <c r="D403" s="378"/>
      <c r="E403" s="423"/>
      <c r="F403" s="423"/>
      <c r="G403" s="423"/>
      <c r="H403" s="423"/>
      <c r="I403" s="423"/>
      <c r="J403" s="423"/>
      <c r="K403" s="423"/>
      <c r="L403" s="423"/>
      <c r="M403" s="253"/>
      <c r="N403" s="253"/>
      <c r="O403" s="253"/>
      <c r="P403" s="253"/>
      <c r="Q403" s="253"/>
      <c r="R403" s="253"/>
      <c r="S403" s="253"/>
      <c r="T403" s="253"/>
      <c r="U403" s="253"/>
      <c r="V403" s="253"/>
      <c r="W403" s="253"/>
      <c r="X403" s="253"/>
      <c r="Y403" s="253"/>
      <c r="Z403" s="253"/>
      <c r="AA403" s="253"/>
      <c r="AB403" s="253"/>
    </row>
    <row r="404" spans="1:28" ht="11.25" customHeight="1" x14ac:dyDescent="0.25">
      <c r="A404" s="376"/>
      <c r="B404" s="253"/>
      <c r="C404" s="422"/>
      <c r="D404" s="378"/>
      <c r="E404" s="423"/>
      <c r="F404" s="423"/>
      <c r="G404" s="423"/>
      <c r="H404" s="423"/>
      <c r="I404" s="423"/>
      <c r="J404" s="423"/>
      <c r="K404" s="423"/>
      <c r="L404" s="423"/>
      <c r="M404" s="253"/>
      <c r="N404" s="253"/>
      <c r="O404" s="253"/>
      <c r="P404" s="253"/>
      <c r="Q404" s="253"/>
      <c r="R404" s="253"/>
      <c r="S404" s="253"/>
      <c r="T404" s="253"/>
      <c r="U404" s="253"/>
      <c r="V404" s="253"/>
      <c r="W404" s="253"/>
      <c r="X404" s="253"/>
      <c r="Y404" s="253"/>
      <c r="Z404" s="253"/>
      <c r="AA404" s="253"/>
      <c r="AB404" s="253"/>
    </row>
    <row r="405" spans="1:28" ht="11.25" customHeight="1" x14ac:dyDescent="0.25">
      <c r="A405" s="376"/>
      <c r="B405" s="253"/>
      <c r="C405" s="422"/>
      <c r="D405" s="378"/>
      <c r="E405" s="423"/>
      <c r="F405" s="423"/>
      <c r="G405" s="423"/>
      <c r="H405" s="423"/>
      <c r="I405" s="423"/>
      <c r="J405" s="423"/>
      <c r="K405" s="423"/>
      <c r="L405" s="423"/>
      <c r="M405" s="253"/>
      <c r="N405" s="253"/>
      <c r="O405" s="253"/>
      <c r="P405" s="253"/>
      <c r="Q405" s="253"/>
      <c r="R405" s="253"/>
      <c r="S405" s="253"/>
      <c r="T405" s="253"/>
      <c r="U405" s="253"/>
      <c r="V405" s="253"/>
      <c r="W405" s="253"/>
      <c r="X405" s="253"/>
      <c r="Y405" s="253"/>
      <c r="Z405" s="253"/>
      <c r="AA405" s="253"/>
      <c r="AB405" s="253"/>
    </row>
    <row r="406" spans="1:28" ht="11.25" customHeight="1" x14ac:dyDescent="0.25">
      <c r="A406" s="376"/>
      <c r="B406" s="253"/>
      <c r="C406" s="422"/>
      <c r="D406" s="378"/>
      <c r="E406" s="423"/>
      <c r="F406" s="423"/>
      <c r="G406" s="423"/>
      <c r="H406" s="423"/>
      <c r="I406" s="423"/>
      <c r="J406" s="423"/>
      <c r="K406" s="423"/>
      <c r="L406" s="423"/>
      <c r="M406" s="253"/>
      <c r="N406" s="253"/>
      <c r="O406" s="253"/>
      <c r="P406" s="253"/>
      <c r="Q406" s="253"/>
      <c r="R406" s="253"/>
      <c r="S406" s="253"/>
      <c r="T406" s="253"/>
      <c r="U406" s="253"/>
      <c r="V406" s="253"/>
      <c r="W406" s="253"/>
      <c r="X406" s="253"/>
      <c r="Y406" s="253"/>
      <c r="Z406" s="253"/>
      <c r="AA406" s="253"/>
      <c r="AB406" s="253"/>
    </row>
    <row r="407" spans="1:28" ht="11.25" customHeight="1" x14ac:dyDescent="0.25">
      <c r="A407" s="376"/>
      <c r="B407" s="253"/>
      <c r="C407" s="422"/>
      <c r="D407" s="378"/>
      <c r="E407" s="423"/>
      <c r="F407" s="423"/>
      <c r="G407" s="423"/>
      <c r="H407" s="423"/>
      <c r="I407" s="423"/>
      <c r="J407" s="423"/>
      <c r="K407" s="423"/>
      <c r="L407" s="423"/>
      <c r="M407" s="253"/>
      <c r="N407" s="253"/>
      <c r="O407" s="253"/>
      <c r="P407" s="253"/>
      <c r="Q407" s="253"/>
      <c r="R407" s="253"/>
      <c r="S407" s="253"/>
      <c r="T407" s="253"/>
      <c r="U407" s="253"/>
      <c r="V407" s="253"/>
      <c r="W407" s="253"/>
      <c r="X407" s="253"/>
      <c r="Y407" s="253"/>
      <c r="Z407" s="253"/>
      <c r="AA407" s="253"/>
      <c r="AB407" s="253"/>
    </row>
    <row r="408" spans="1:28" ht="11.25" customHeight="1" x14ac:dyDescent="0.25">
      <c r="A408" s="376"/>
      <c r="B408" s="253"/>
      <c r="C408" s="422"/>
      <c r="D408" s="378"/>
      <c r="E408" s="423"/>
      <c r="F408" s="423"/>
      <c r="G408" s="423"/>
      <c r="H408" s="423"/>
      <c r="I408" s="423"/>
      <c r="J408" s="423"/>
      <c r="K408" s="423"/>
      <c r="L408" s="423"/>
      <c r="M408" s="253"/>
      <c r="N408" s="253"/>
      <c r="O408" s="253"/>
      <c r="P408" s="253"/>
      <c r="Q408" s="253"/>
      <c r="R408" s="253"/>
      <c r="S408" s="253"/>
      <c r="T408" s="253"/>
      <c r="U408" s="253"/>
      <c r="V408" s="253"/>
      <c r="W408" s="253"/>
      <c r="X408" s="253"/>
      <c r="Y408" s="253"/>
      <c r="Z408" s="253"/>
      <c r="AA408" s="253"/>
      <c r="AB408" s="253"/>
    </row>
    <row r="409" spans="1:28" ht="11.25" customHeight="1" x14ac:dyDescent="0.25">
      <c r="A409" s="376"/>
      <c r="B409" s="253"/>
      <c r="C409" s="422"/>
      <c r="D409" s="378"/>
      <c r="E409" s="423"/>
      <c r="F409" s="423"/>
      <c r="G409" s="423"/>
      <c r="H409" s="423"/>
      <c r="I409" s="423"/>
      <c r="J409" s="423"/>
      <c r="K409" s="423"/>
      <c r="L409" s="423"/>
      <c r="M409" s="253"/>
      <c r="N409" s="253"/>
      <c r="O409" s="253"/>
      <c r="P409" s="253"/>
      <c r="Q409" s="253"/>
      <c r="R409" s="253"/>
      <c r="S409" s="253"/>
      <c r="T409" s="253"/>
      <c r="U409" s="253"/>
      <c r="V409" s="253"/>
      <c r="W409" s="253"/>
      <c r="X409" s="253"/>
      <c r="Y409" s="253"/>
      <c r="Z409" s="253"/>
      <c r="AA409" s="253"/>
      <c r="AB409" s="253"/>
    </row>
    <row r="410" spans="1:28" ht="11.25" customHeight="1" x14ac:dyDescent="0.25">
      <c r="A410" s="376"/>
      <c r="B410" s="253"/>
      <c r="C410" s="422"/>
      <c r="D410" s="378"/>
      <c r="E410" s="423"/>
      <c r="F410" s="423"/>
      <c r="G410" s="423"/>
      <c r="H410" s="423"/>
      <c r="I410" s="423"/>
      <c r="J410" s="423"/>
      <c r="K410" s="423"/>
      <c r="L410" s="423"/>
      <c r="M410" s="253"/>
      <c r="N410" s="253"/>
      <c r="O410" s="253"/>
      <c r="P410" s="253"/>
      <c r="Q410" s="253"/>
      <c r="R410" s="253"/>
      <c r="S410" s="253"/>
      <c r="T410" s="253"/>
      <c r="U410" s="253"/>
      <c r="V410" s="253"/>
      <c r="W410" s="253"/>
      <c r="X410" s="253"/>
      <c r="Y410" s="253"/>
      <c r="Z410" s="253"/>
      <c r="AA410" s="253"/>
      <c r="AB410" s="253"/>
    </row>
    <row r="411" spans="1:28" ht="11.25" customHeight="1" x14ac:dyDescent="0.25">
      <c r="A411" s="376"/>
      <c r="B411" s="253"/>
      <c r="C411" s="422"/>
      <c r="D411" s="378"/>
      <c r="E411" s="423"/>
      <c r="F411" s="423"/>
      <c r="G411" s="423"/>
      <c r="H411" s="423"/>
      <c r="I411" s="423"/>
      <c r="J411" s="423"/>
      <c r="K411" s="423"/>
      <c r="L411" s="423"/>
      <c r="M411" s="253"/>
      <c r="N411" s="253"/>
      <c r="O411" s="253"/>
      <c r="P411" s="253"/>
      <c r="Q411" s="253"/>
      <c r="R411" s="253"/>
      <c r="S411" s="253"/>
      <c r="T411" s="253"/>
      <c r="U411" s="253"/>
      <c r="V411" s="253"/>
      <c r="W411" s="253"/>
      <c r="X411" s="253"/>
      <c r="Y411" s="253"/>
      <c r="Z411" s="253"/>
      <c r="AA411" s="253"/>
      <c r="AB411" s="253"/>
    </row>
    <row r="412" spans="1:28" ht="11.25" customHeight="1" x14ac:dyDescent="0.25">
      <c r="A412" s="376"/>
      <c r="B412" s="253"/>
      <c r="C412" s="422"/>
      <c r="D412" s="378"/>
      <c r="E412" s="423"/>
      <c r="F412" s="423"/>
      <c r="G412" s="423"/>
      <c r="H412" s="423"/>
      <c r="I412" s="423"/>
      <c r="J412" s="423"/>
      <c r="K412" s="423"/>
      <c r="L412" s="423"/>
      <c r="M412" s="253"/>
      <c r="N412" s="253"/>
      <c r="O412" s="253"/>
      <c r="P412" s="253"/>
      <c r="Q412" s="253"/>
      <c r="R412" s="253"/>
      <c r="S412" s="253"/>
      <c r="T412" s="253"/>
      <c r="U412" s="253"/>
      <c r="V412" s="253"/>
      <c r="W412" s="253"/>
      <c r="X412" s="253"/>
      <c r="Y412" s="253"/>
      <c r="Z412" s="253"/>
      <c r="AA412" s="253"/>
      <c r="AB412" s="253"/>
    </row>
    <row r="413" spans="1:28" ht="11.25" customHeight="1" x14ac:dyDescent="0.25">
      <c r="A413" s="376"/>
      <c r="B413" s="253"/>
      <c r="C413" s="422"/>
      <c r="D413" s="378"/>
      <c r="E413" s="423"/>
      <c r="F413" s="423"/>
      <c r="G413" s="423"/>
      <c r="H413" s="423"/>
      <c r="I413" s="423"/>
      <c r="J413" s="423"/>
      <c r="K413" s="423"/>
      <c r="L413" s="423"/>
      <c r="M413" s="253"/>
      <c r="N413" s="253"/>
      <c r="O413" s="253"/>
      <c r="P413" s="253"/>
      <c r="Q413" s="253"/>
      <c r="R413" s="253"/>
      <c r="S413" s="253"/>
      <c r="T413" s="253"/>
      <c r="U413" s="253"/>
      <c r="V413" s="253"/>
      <c r="W413" s="253"/>
      <c r="X413" s="253"/>
      <c r="Y413" s="253"/>
      <c r="Z413" s="253"/>
      <c r="AA413" s="253"/>
      <c r="AB413" s="253"/>
    </row>
    <row r="414" spans="1:28" ht="11.25" customHeight="1" x14ac:dyDescent="0.25">
      <c r="A414" s="376"/>
      <c r="B414" s="253"/>
      <c r="C414" s="422"/>
      <c r="D414" s="378"/>
      <c r="E414" s="423"/>
      <c r="F414" s="423"/>
      <c r="G414" s="423"/>
      <c r="H414" s="423"/>
      <c r="I414" s="423"/>
      <c r="J414" s="423"/>
      <c r="K414" s="423"/>
      <c r="L414" s="423"/>
      <c r="M414" s="253"/>
      <c r="N414" s="253"/>
      <c r="O414" s="253"/>
      <c r="P414" s="253"/>
      <c r="Q414" s="253"/>
      <c r="R414" s="253"/>
      <c r="S414" s="253"/>
      <c r="T414" s="253"/>
      <c r="U414" s="253"/>
      <c r="V414" s="253"/>
      <c r="W414" s="253"/>
      <c r="X414" s="253"/>
      <c r="Y414" s="253"/>
      <c r="Z414" s="253"/>
      <c r="AA414" s="253"/>
      <c r="AB414" s="253"/>
    </row>
    <row r="415" spans="1:28" ht="11.25" customHeight="1" x14ac:dyDescent="0.25">
      <c r="A415" s="376"/>
      <c r="B415" s="253"/>
      <c r="C415" s="422"/>
      <c r="D415" s="378"/>
      <c r="E415" s="423"/>
      <c r="F415" s="423"/>
      <c r="G415" s="423"/>
      <c r="H415" s="423"/>
      <c r="I415" s="423"/>
      <c r="J415" s="423"/>
      <c r="K415" s="423"/>
      <c r="L415" s="423"/>
      <c r="M415" s="253"/>
      <c r="N415" s="253"/>
      <c r="O415" s="253"/>
      <c r="P415" s="253"/>
      <c r="Q415" s="253"/>
      <c r="R415" s="253"/>
      <c r="S415" s="253"/>
      <c r="T415" s="253"/>
      <c r="U415" s="253"/>
      <c r="V415" s="253"/>
      <c r="W415" s="253"/>
      <c r="X415" s="253"/>
      <c r="Y415" s="253"/>
      <c r="Z415" s="253"/>
      <c r="AA415" s="253"/>
      <c r="AB415" s="253"/>
    </row>
    <row r="416" spans="1:28" ht="11.25" customHeight="1" x14ac:dyDescent="0.25">
      <c r="A416" s="376"/>
      <c r="B416" s="253"/>
      <c r="C416" s="422"/>
      <c r="D416" s="378"/>
      <c r="E416" s="423"/>
      <c r="F416" s="423"/>
      <c r="G416" s="423"/>
      <c r="H416" s="423"/>
      <c r="I416" s="423"/>
      <c r="J416" s="423"/>
      <c r="K416" s="423"/>
      <c r="L416" s="423"/>
      <c r="M416" s="253"/>
      <c r="N416" s="253"/>
      <c r="O416" s="253"/>
      <c r="P416" s="253"/>
      <c r="Q416" s="253"/>
      <c r="R416" s="253"/>
      <c r="S416" s="253"/>
      <c r="T416" s="253"/>
      <c r="U416" s="253"/>
      <c r="V416" s="253"/>
      <c r="W416" s="253"/>
      <c r="X416" s="253"/>
      <c r="Y416" s="253"/>
      <c r="Z416" s="253"/>
      <c r="AA416" s="253"/>
      <c r="AB416" s="253"/>
    </row>
    <row r="417" spans="1:28" ht="11.25" customHeight="1" x14ac:dyDescent="0.25">
      <c r="A417" s="376"/>
      <c r="B417" s="253"/>
      <c r="C417" s="422"/>
      <c r="D417" s="378"/>
      <c r="E417" s="423"/>
      <c r="F417" s="423"/>
      <c r="G417" s="423"/>
      <c r="H417" s="423"/>
      <c r="I417" s="423"/>
      <c r="J417" s="423"/>
      <c r="K417" s="423"/>
      <c r="L417" s="423"/>
      <c r="M417" s="253"/>
      <c r="N417" s="253"/>
      <c r="O417" s="253"/>
      <c r="P417" s="253"/>
      <c r="Q417" s="253"/>
      <c r="R417" s="253"/>
      <c r="S417" s="253"/>
      <c r="T417" s="253"/>
      <c r="U417" s="253"/>
      <c r="V417" s="253"/>
      <c r="W417" s="253"/>
      <c r="X417" s="253"/>
      <c r="Y417" s="253"/>
      <c r="Z417" s="253"/>
      <c r="AA417" s="253"/>
      <c r="AB417" s="253"/>
    </row>
    <row r="418" spans="1:28" ht="11.25" customHeight="1" x14ac:dyDescent="0.25">
      <c r="A418" s="376"/>
      <c r="B418" s="253"/>
      <c r="C418" s="422"/>
      <c r="D418" s="378"/>
      <c r="E418" s="423"/>
      <c r="F418" s="423"/>
      <c r="G418" s="423"/>
      <c r="H418" s="423"/>
      <c r="I418" s="423"/>
      <c r="J418" s="423"/>
      <c r="K418" s="423"/>
      <c r="L418" s="423"/>
      <c r="M418" s="253"/>
      <c r="N418" s="253"/>
      <c r="O418" s="253"/>
      <c r="P418" s="253"/>
      <c r="Q418" s="253"/>
      <c r="R418" s="253"/>
      <c r="S418" s="253"/>
      <c r="T418" s="253"/>
      <c r="U418" s="253"/>
      <c r="V418" s="253"/>
      <c r="W418" s="253"/>
      <c r="X418" s="253"/>
      <c r="Y418" s="253"/>
      <c r="Z418" s="253"/>
      <c r="AA418" s="253"/>
      <c r="AB418" s="253"/>
    </row>
    <row r="419" spans="1:28" ht="11.25" customHeight="1" x14ac:dyDescent="0.25">
      <c r="A419" s="376"/>
      <c r="B419" s="253"/>
      <c r="C419" s="422"/>
      <c r="D419" s="378"/>
      <c r="E419" s="423"/>
      <c r="F419" s="423"/>
      <c r="G419" s="423"/>
      <c r="H419" s="423"/>
      <c r="I419" s="423"/>
      <c r="J419" s="423"/>
      <c r="K419" s="423"/>
      <c r="L419" s="423"/>
      <c r="M419" s="253"/>
      <c r="N419" s="253"/>
      <c r="O419" s="253"/>
      <c r="P419" s="253"/>
      <c r="Q419" s="253"/>
      <c r="R419" s="253"/>
      <c r="S419" s="253"/>
      <c r="T419" s="253"/>
      <c r="U419" s="253"/>
      <c r="V419" s="253"/>
      <c r="W419" s="253"/>
      <c r="X419" s="253"/>
      <c r="Y419" s="253"/>
      <c r="Z419" s="253"/>
      <c r="AA419" s="253"/>
      <c r="AB419" s="253"/>
    </row>
    <row r="420" spans="1:28" ht="11.25" customHeight="1" x14ac:dyDescent="0.25">
      <c r="A420" s="376"/>
      <c r="B420" s="253"/>
      <c r="C420" s="422"/>
      <c r="D420" s="378"/>
      <c r="E420" s="423"/>
      <c r="F420" s="423"/>
      <c r="G420" s="423"/>
      <c r="H420" s="423"/>
      <c r="I420" s="423"/>
      <c r="J420" s="423"/>
      <c r="K420" s="423"/>
      <c r="L420" s="423"/>
      <c r="M420" s="253"/>
      <c r="N420" s="253"/>
      <c r="O420" s="253"/>
      <c r="P420" s="253"/>
      <c r="Q420" s="253"/>
      <c r="R420" s="253"/>
      <c r="S420" s="253"/>
      <c r="T420" s="253"/>
      <c r="U420" s="253"/>
      <c r="V420" s="253"/>
      <c r="W420" s="253"/>
      <c r="X420" s="253"/>
      <c r="Y420" s="253"/>
      <c r="Z420" s="253"/>
      <c r="AA420" s="253"/>
      <c r="AB420" s="253"/>
    </row>
    <row r="421" spans="1:28" ht="11.25" customHeight="1" x14ac:dyDescent="0.25">
      <c r="A421" s="376"/>
      <c r="B421" s="253"/>
      <c r="C421" s="422"/>
      <c r="D421" s="378"/>
      <c r="E421" s="423"/>
      <c r="F421" s="423"/>
      <c r="G421" s="423"/>
      <c r="H421" s="423"/>
      <c r="I421" s="423"/>
      <c r="J421" s="423"/>
      <c r="K421" s="423"/>
      <c r="L421" s="423"/>
      <c r="M421" s="253"/>
      <c r="N421" s="253"/>
      <c r="O421" s="253"/>
      <c r="P421" s="253"/>
      <c r="Q421" s="253"/>
      <c r="R421" s="253"/>
      <c r="S421" s="253"/>
      <c r="T421" s="253"/>
      <c r="U421" s="253"/>
      <c r="V421" s="253"/>
      <c r="W421" s="253"/>
      <c r="X421" s="253"/>
      <c r="Y421" s="253"/>
      <c r="Z421" s="253"/>
      <c r="AA421" s="253"/>
      <c r="AB421" s="253"/>
    </row>
    <row r="422" spans="1:28" ht="11.25" customHeight="1" x14ac:dyDescent="0.25">
      <c r="A422" s="376"/>
      <c r="B422" s="253"/>
      <c r="C422" s="422"/>
      <c r="D422" s="378"/>
      <c r="E422" s="423"/>
      <c r="F422" s="423"/>
      <c r="G422" s="423"/>
      <c r="H422" s="423"/>
      <c r="I422" s="423"/>
      <c r="J422" s="423"/>
      <c r="K422" s="423"/>
      <c r="L422" s="423"/>
      <c r="M422" s="253"/>
      <c r="N422" s="253"/>
      <c r="O422" s="253"/>
      <c r="P422" s="253"/>
      <c r="Q422" s="253"/>
      <c r="R422" s="253"/>
      <c r="S422" s="253"/>
      <c r="T422" s="253"/>
      <c r="U422" s="253"/>
      <c r="V422" s="253"/>
      <c r="W422" s="253"/>
      <c r="X422" s="253"/>
      <c r="Y422" s="253"/>
      <c r="Z422" s="253"/>
      <c r="AA422" s="253"/>
      <c r="AB422" s="253"/>
    </row>
    <row r="423" spans="1:28" ht="11.25" customHeight="1" x14ac:dyDescent="0.25">
      <c r="A423" s="376"/>
      <c r="B423" s="253"/>
      <c r="C423" s="422"/>
      <c r="D423" s="378"/>
      <c r="E423" s="423"/>
      <c r="F423" s="423"/>
      <c r="G423" s="423"/>
      <c r="H423" s="423"/>
      <c r="I423" s="423"/>
      <c r="J423" s="423"/>
      <c r="K423" s="423"/>
      <c r="L423" s="423"/>
      <c r="M423" s="253"/>
      <c r="N423" s="253"/>
      <c r="O423" s="253"/>
      <c r="P423" s="253"/>
      <c r="Q423" s="253"/>
      <c r="R423" s="253"/>
      <c r="S423" s="253"/>
      <c r="T423" s="253"/>
      <c r="U423" s="253"/>
      <c r="V423" s="253"/>
      <c r="W423" s="253"/>
      <c r="X423" s="253"/>
      <c r="Y423" s="253"/>
      <c r="Z423" s="253"/>
      <c r="AA423" s="253"/>
      <c r="AB423" s="253"/>
    </row>
    <row r="424" spans="1:28" ht="11.25" customHeight="1" x14ac:dyDescent="0.25">
      <c r="A424" s="376"/>
      <c r="B424" s="253"/>
      <c r="C424" s="422"/>
      <c r="D424" s="378"/>
      <c r="E424" s="423"/>
      <c r="F424" s="423"/>
      <c r="G424" s="423"/>
      <c r="H424" s="423"/>
      <c r="I424" s="423"/>
      <c r="J424" s="423"/>
      <c r="K424" s="423"/>
      <c r="L424" s="423"/>
      <c r="M424" s="253"/>
      <c r="N424" s="253"/>
      <c r="O424" s="253"/>
      <c r="P424" s="253"/>
      <c r="Q424" s="253"/>
      <c r="R424" s="253"/>
      <c r="S424" s="253"/>
      <c r="T424" s="253"/>
      <c r="U424" s="253"/>
      <c r="V424" s="253"/>
      <c r="W424" s="253"/>
      <c r="X424" s="253"/>
      <c r="Y424" s="253"/>
      <c r="Z424" s="253"/>
      <c r="AA424" s="253"/>
      <c r="AB424" s="253"/>
    </row>
    <row r="425" spans="1:28" ht="11.25" customHeight="1" x14ac:dyDescent="0.25">
      <c r="A425" s="376"/>
      <c r="B425" s="253"/>
      <c r="C425" s="422"/>
      <c r="D425" s="378"/>
      <c r="E425" s="423"/>
      <c r="F425" s="423"/>
      <c r="G425" s="423"/>
      <c r="H425" s="423"/>
      <c r="I425" s="423"/>
      <c r="J425" s="423"/>
      <c r="K425" s="423"/>
      <c r="L425" s="423"/>
      <c r="M425" s="253"/>
      <c r="N425" s="253"/>
      <c r="O425" s="253"/>
      <c r="P425" s="253"/>
      <c r="Q425" s="253"/>
      <c r="R425" s="253"/>
      <c r="S425" s="253"/>
      <c r="T425" s="253"/>
      <c r="U425" s="253"/>
      <c r="V425" s="253"/>
      <c r="W425" s="253"/>
      <c r="X425" s="253"/>
      <c r="Y425" s="253"/>
      <c r="Z425" s="253"/>
      <c r="AA425" s="253"/>
      <c r="AB425" s="253"/>
    </row>
    <row r="426" spans="1:28" ht="11.25" customHeight="1" x14ac:dyDescent="0.25">
      <c r="A426" s="376"/>
      <c r="B426" s="253"/>
      <c r="C426" s="422"/>
      <c r="D426" s="378"/>
      <c r="E426" s="423"/>
      <c r="F426" s="423"/>
      <c r="G426" s="423"/>
      <c r="H426" s="423"/>
      <c r="I426" s="423"/>
      <c r="J426" s="423"/>
      <c r="K426" s="423"/>
      <c r="L426" s="423"/>
      <c r="M426" s="253"/>
      <c r="N426" s="253"/>
      <c r="O426" s="253"/>
      <c r="P426" s="253"/>
      <c r="Q426" s="253"/>
      <c r="R426" s="253"/>
      <c r="S426" s="253"/>
      <c r="T426" s="253"/>
      <c r="U426" s="253"/>
      <c r="V426" s="253"/>
      <c r="W426" s="253"/>
      <c r="X426" s="253"/>
      <c r="Y426" s="253"/>
      <c r="Z426" s="253"/>
      <c r="AA426" s="253"/>
      <c r="AB426" s="253"/>
    </row>
    <row r="427" spans="1:28" ht="11.25" customHeight="1" x14ac:dyDescent="0.25">
      <c r="A427" s="376"/>
      <c r="B427" s="253"/>
      <c r="C427" s="422"/>
      <c r="D427" s="378"/>
      <c r="E427" s="423"/>
      <c r="F427" s="423"/>
      <c r="G427" s="423"/>
      <c r="H427" s="423"/>
      <c r="I427" s="423"/>
      <c r="J427" s="423"/>
      <c r="K427" s="423"/>
      <c r="L427" s="423"/>
      <c r="M427" s="253"/>
      <c r="N427" s="253"/>
      <c r="O427" s="253"/>
      <c r="P427" s="253"/>
      <c r="Q427" s="253"/>
      <c r="R427" s="253"/>
      <c r="S427" s="253"/>
      <c r="T427" s="253"/>
      <c r="U427" s="253"/>
      <c r="V427" s="253"/>
      <c r="W427" s="253"/>
      <c r="X427" s="253"/>
      <c r="Y427" s="253"/>
      <c r="Z427" s="253"/>
      <c r="AA427" s="253"/>
      <c r="AB427" s="253"/>
    </row>
    <row r="428" spans="1:28" ht="11.25" customHeight="1" x14ac:dyDescent="0.25">
      <c r="A428" s="376"/>
      <c r="B428" s="253"/>
      <c r="C428" s="422"/>
      <c r="D428" s="378"/>
      <c r="E428" s="423"/>
      <c r="F428" s="423"/>
      <c r="G428" s="423"/>
      <c r="H428" s="423"/>
      <c r="I428" s="423"/>
      <c r="J428" s="423"/>
      <c r="K428" s="423"/>
      <c r="L428" s="423"/>
      <c r="M428" s="253"/>
      <c r="N428" s="253"/>
      <c r="O428" s="253"/>
      <c r="P428" s="253"/>
      <c r="Q428" s="253"/>
      <c r="R428" s="253"/>
      <c r="S428" s="253"/>
      <c r="T428" s="253"/>
      <c r="U428" s="253"/>
      <c r="V428" s="253"/>
      <c r="W428" s="253"/>
      <c r="X428" s="253"/>
      <c r="Y428" s="253"/>
      <c r="Z428" s="253"/>
      <c r="AA428" s="253"/>
      <c r="AB428" s="253"/>
    </row>
    <row r="429" spans="1:28" ht="11.25" customHeight="1" x14ac:dyDescent="0.25">
      <c r="A429" s="376"/>
      <c r="B429" s="253"/>
      <c r="C429" s="422"/>
      <c r="D429" s="378"/>
      <c r="E429" s="423"/>
      <c r="F429" s="423"/>
      <c r="G429" s="423"/>
      <c r="H429" s="423"/>
      <c r="I429" s="423"/>
      <c r="J429" s="423"/>
      <c r="K429" s="423"/>
      <c r="L429" s="423"/>
      <c r="M429" s="253"/>
      <c r="N429" s="253"/>
      <c r="O429" s="253"/>
      <c r="P429" s="253"/>
      <c r="Q429" s="253"/>
      <c r="R429" s="253"/>
      <c r="S429" s="253"/>
      <c r="T429" s="253"/>
      <c r="U429" s="253"/>
      <c r="V429" s="253"/>
      <c r="W429" s="253"/>
      <c r="X429" s="253"/>
      <c r="Y429" s="253"/>
      <c r="Z429" s="253"/>
      <c r="AA429" s="253"/>
      <c r="AB429" s="253"/>
    </row>
    <row r="430" spans="1:28" ht="11.25" customHeight="1" x14ac:dyDescent="0.25">
      <c r="A430" s="376"/>
      <c r="B430" s="253"/>
      <c r="C430" s="422"/>
      <c r="D430" s="378"/>
      <c r="E430" s="423"/>
      <c r="F430" s="423"/>
      <c r="G430" s="423"/>
      <c r="H430" s="423"/>
      <c r="I430" s="423"/>
      <c r="J430" s="423"/>
      <c r="K430" s="423"/>
      <c r="L430" s="423"/>
      <c r="M430" s="253"/>
      <c r="N430" s="253"/>
      <c r="O430" s="253"/>
      <c r="P430" s="253"/>
      <c r="Q430" s="253"/>
      <c r="R430" s="253"/>
      <c r="S430" s="253"/>
      <c r="T430" s="253"/>
      <c r="U430" s="253"/>
      <c r="V430" s="253"/>
      <c r="W430" s="253"/>
      <c r="X430" s="253"/>
      <c r="Y430" s="253"/>
      <c r="Z430" s="253"/>
      <c r="AA430" s="253"/>
      <c r="AB430" s="253"/>
    </row>
    <row r="431" spans="1:28" ht="11.25" customHeight="1" x14ac:dyDescent="0.25">
      <c r="A431" s="376"/>
      <c r="B431" s="253"/>
      <c r="C431" s="422"/>
      <c r="D431" s="378"/>
      <c r="E431" s="423"/>
      <c r="F431" s="423"/>
      <c r="G431" s="423"/>
      <c r="H431" s="423"/>
      <c r="I431" s="423"/>
      <c r="J431" s="423"/>
      <c r="K431" s="423"/>
      <c r="L431" s="423"/>
      <c r="M431" s="253"/>
      <c r="N431" s="253"/>
      <c r="O431" s="253"/>
      <c r="P431" s="253"/>
      <c r="Q431" s="253"/>
      <c r="R431" s="253"/>
      <c r="S431" s="253"/>
      <c r="T431" s="253"/>
      <c r="U431" s="253"/>
      <c r="V431" s="253"/>
      <c r="W431" s="253"/>
      <c r="X431" s="253"/>
      <c r="Y431" s="253"/>
      <c r="Z431" s="253"/>
      <c r="AA431" s="253"/>
      <c r="AB431" s="253"/>
    </row>
    <row r="432" spans="1:28" ht="11.25" customHeight="1" x14ac:dyDescent="0.25">
      <c r="A432" s="376"/>
      <c r="B432" s="253"/>
      <c r="C432" s="422"/>
      <c r="D432" s="378"/>
      <c r="E432" s="423"/>
      <c r="F432" s="423"/>
      <c r="G432" s="423"/>
      <c r="H432" s="423"/>
      <c r="I432" s="423"/>
      <c r="J432" s="423"/>
      <c r="K432" s="423"/>
      <c r="L432" s="423"/>
      <c r="M432" s="253"/>
      <c r="N432" s="253"/>
      <c r="O432" s="253"/>
      <c r="P432" s="253"/>
      <c r="Q432" s="253"/>
      <c r="R432" s="253"/>
      <c r="S432" s="253"/>
      <c r="T432" s="253"/>
      <c r="U432" s="253"/>
      <c r="V432" s="253"/>
      <c r="W432" s="253"/>
      <c r="X432" s="253"/>
      <c r="Y432" s="253"/>
      <c r="Z432" s="253"/>
      <c r="AA432" s="253"/>
      <c r="AB432" s="253"/>
    </row>
    <row r="433" spans="1:28" ht="11.25" customHeight="1" x14ac:dyDescent="0.25">
      <c r="A433" s="376"/>
      <c r="B433" s="253"/>
      <c r="C433" s="422"/>
      <c r="D433" s="378"/>
      <c r="E433" s="423"/>
      <c r="F433" s="423"/>
      <c r="G433" s="423"/>
      <c r="H433" s="423"/>
      <c r="I433" s="423"/>
      <c r="J433" s="423"/>
      <c r="K433" s="423"/>
      <c r="L433" s="423"/>
      <c r="M433" s="253"/>
      <c r="N433" s="253"/>
      <c r="O433" s="253"/>
      <c r="P433" s="253"/>
      <c r="Q433" s="253"/>
      <c r="R433" s="253"/>
      <c r="S433" s="253"/>
      <c r="T433" s="253"/>
      <c r="U433" s="253"/>
      <c r="V433" s="253"/>
      <c r="W433" s="253"/>
      <c r="X433" s="253"/>
      <c r="Y433" s="253"/>
      <c r="Z433" s="253"/>
      <c r="AA433" s="253"/>
      <c r="AB433" s="253"/>
    </row>
    <row r="434" spans="1:28" ht="11.25" customHeight="1" x14ac:dyDescent="0.25">
      <c r="A434" s="376"/>
      <c r="B434" s="253"/>
      <c r="C434" s="422"/>
      <c r="D434" s="378"/>
      <c r="E434" s="423"/>
      <c r="F434" s="423"/>
      <c r="G434" s="423"/>
      <c r="H434" s="423"/>
      <c r="I434" s="423"/>
      <c r="J434" s="423"/>
      <c r="K434" s="423"/>
      <c r="L434" s="423"/>
      <c r="M434" s="253"/>
      <c r="N434" s="253"/>
      <c r="O434" s="253"/>
      <c r="P434" s="253"/>
      <c r="Q434" s="253"/>
      <c r="R434" s="253"/>
      <c r="S434" s="253"/>
      <c r="T434" s="253"/>
      <c r="U434" s="253"/>
      <c r="V434" s="253"/>
      <c r="W434" s="253"/>
      <c r="X434" s="253"/>
      <c r="Y434" s="253"/>
      <c r="Z434" s="253"/>
      <c r="AA434" s="253"/>
      <c r="AB434" s="253"/>
    </row>
    <row r="435" spans="1:28" ht="11.25" customHeight="1" x14ac:dyDescent="0.25">
      <c r="A435" s="376"/>
      <c r="B435" s="253"/>
      <c r="C435" s="422"/>
      <c r="D435" s="378"/>
      <c r="E435" s="423"/>
      <c r="F435" s="423"/>
      <c r="G435" s="423"/>
      <c r="H435" s="423"/>
      <c r="I435" s="423"/>
      <c r="J435" s="423"/>
      <c r="K435" s="423"/>
      <c r="L435" s="423"/>
      <c r="M435" s="253"/>
      <c r="N435" s="253"/>
      <c r="O435" s="253"/>
      <c r="P435" s="253"/>
      <c r="Q435" s="253"/>
      <c r="R435" s="253"/>
      <c r="S435" s="253"/>
      <c r="T435" s="253"/>
      <c r="U435" s="253"/>
      <c r="V435" s="253"/>
      <c r="W435" s="253"/>
      <c r="X435" s="253"/>
      <c r="Y435" s="253"/>
      <c r="Z435" s="253"/>
      <c r="AA435" s="253"/>
      <c r="AB435" s="253"/>
    </row>
    <row r="436" spans="1:28" ht="11.25" customHeight="1" x14ac:dyDescent="0.25">
      <c r="A436" s="376"/>
      <c r="B436" s="253"/>
      <c r="C436" s="422"/>
      <c r="D436" s="378"/>
      <c r="E436" s="423"/>
      <c r="F436" s="423"/>
      <c r="G436" s="423"/>
      <c r="H436" s="423"/>
      <c r="I436" s="423"/>
      <c r="J436" s="423"/>
      <c r="K436" s="423"/>
      <c r="L436" s="423"/>
      <c r="M436" s="253"/>
      <c r="N436" s="253"/>
      <c r="O436" s="253"/>
      <c r="P436" s="253"/>
      <c r="Q436" s="253"/>
      <c r="R436" s="253"/>
      <c r="S436" s="253"/>
      <c r="T436" s="253"/>
      <c r="U436" s="253"/>
      <c r="V436" s="253"/>
      <c r="W436" s="253"/>
      <c r="X436" s="253"/>
      <c r="Y436" s="253"/>
      <c r="Z436" s="253"/>
      <c r="AA436" s="253"/>
      <c r="AB436" s="253"/>
    </row>
    <row r="437" spans="1:28" ht="11.25" customHeight="1" x14ac:dyDescent="0.25">
      <c r="A437" s="376"/>
      <c r="B437" s="253"/>
      <c r="C437" s="422"/>
      <c r="D437" s="378"/>
      <c r="E437" s="423"/>
      <c r="F437" s="423"/>
      <c r="G437" s="423"/>
      <c r="H437" s="423"/>
      <c r="I437" s="423"/>
      <c r="J437" s="423"/>
      <c r="K437" s="423"/>
      <c r="L437" s="423"/>
      <c r="M437" s="253"/>
      <c r="N437" s="253"/>
      <c r="O437" s="253"/>
      <c r="P437" s="253"/>
      <c r="Q437" s="253"/>
      <c r="R437" s="253"/>
      <c r="S437" s="253"/>
      <c r="T437" s="253"/>
      <c r="U437" s="253"/>
      <c r="V437" s="253"/>
      <c r="W437" s="253"/>
      <c r="X437" s="253"/>
      <c r="Y437" s="253"/>
      <c r="Z437" s="253"/>
      <c r="AA437" s="253"/>
      <c r="AB437" s="253"/>
    </row>
    <row r="438" spans="1:28" ht="11.25" customHeight="1" x14ac:dyDescent="0.25">
      <c r="A438" s="376"/>
      <c r="B438" s="253"/>
      <c r="C438" s="422"/>
      <c r="D438" s="378"/>
      <c r="E438" s="423"/>
      <c r="F438" s="423"/>
      <c r="G438" s="423"/>
      <c r="H438" s="423"/>
      <c r="I438" s="423"/>
      <c r="J438" s="423"/>
      <c r="K438" s="423"/>
      <c r="L438" s="423"/>
      <c r="M438" s="253"/>
      <c r="N438" s="253"/>
      <c r="O438" s="253"/>
      <c r="P438" s="253"/>
      <c r="Q438" s="253"/>
      <c r="R438" s="253"/>
      <c r="S438" s="253"/>
      <c r="T438" s="253"/>
      <c r="U438" s="253"/>
      <c r="V438" s="253"/>
      <c r="W438" s="253"/>
      <c r="X438" s="253"/>
      <c r="Y438" s="253"/>
      <c r="Z438" s="253"/>
      <c r="AA438" s="253"/>
      <c r="AB438" s="253"/>
    </row>
    <row r="439" spans="1:28" ht="11.25" customHeight="1" x14ac:dyDescent="0.25">
      <c r="A439" s="376"/>
      <c r="B439" s="253"/>
      <c r="C439" s="422"/>
      <c r="D439" s="378"/>
      <c r="E439" s="423"/>
      <c r="F439" s="423"/>
      <c r="G439" s="423"/>
      <c r="H439" s="423"/>
      <c r="I439" s="423"/>
      <c r="J439" s="423"/>
      <c r="K439" s="423"/>
      <c r="L439" s="423"/>
      <c r="M439" s="253"/>
      <c r="N439" s="253"/>
      <c r="O439" s="253"/>
      <c r="P439" s="253"/>
      <c r="Q439" s="253"/>
      <c r="R439" s="253"/>
      <c r="S439" s="253"/>
      <c r="T439" s="253"/>
      <c r="U439" s="253"/>
      <c r="V439" s="253"/>
      <c r="W439" s="253"/>
      <c r="X439" s="253"/>
      <c r="Y439" s="253"/>
      <c r="Z439" s="253"/>
      <c r="AA439" s="253"/>
      <c r="AB439" s="253"/>
    </row>
    <row r="440" spans="1:28" ht="11.25" customHeight="1" x14ac:dyDescent="0.25">
      <c r="A440" s="376"/>
      <c r="B440" s="253"/>
      <c r="C440" s="422"/>
      <c r="D440" s="378"/>
      <c r="E440" s="423"/>
      <c r="F440" s="423"/>
      <c r="G440" s="423"/>
      <c r="H440" s="423"/>
      <c r="I440" s="423"/>
      <c r="J440" s="423"/>
      <c r="K440" s="423"/>
      <c r="L440" s="423"/>
      <c r="M440" s="253"/>
      <c r="N440" s="253"/>
      <c r="O440" s="253"/>
      <c r="P440" s="253"/>
      <c r="Q440" s="253"/>
      <c r="R440" s="253"/>
      <c r="S440" s="253"/>
      <c r="T440" s="253"/>
      <c r="U440" s="253"/>
      <c r="V440" s="253"/>
      <c r="W440" s="253"/>
      <c r="X440" s="253"/>
      <c r="Y440" s="253"/>
      <c r="Z440" s="253"/>
      <c r="AA440" s="253"/>
      <c r="AB440" s="253"/>
    </row>
    <row r="441" spans="1:28" ht="11.25" customHeight="1" x14ac:dyDescent="0.25">
      <c r="A441" s="376"/>
      <c r="B441" s="253"/>
      <c r="C441" s="422"/>
      <c r="D441" s="378"/>
      <c r="E441" s="423"/>
      <c r="F441" s="423"/>
      <c r="G441" s="423"/>
      <c r="H441" s="423"/>
      <c r="I441" s="423"/>
      <c r="J441" s="423"/>
      <c r="K441" s="423"/>
      <c r="L441" s="423"/>
      <c r="M441" s="253"/>
      <c r="N441" s="253"/>
      <c r="O441" s="253"/>
      <c r="P441" s="253"/>
      <c r="Q441" s="253"/>
      <c r="R441" s="253"/>
      <c r="S441" s="253"/>
      <c r="T441" s="253"/>
      <c r="U441" s="253"/>
      <c r="V441" s="253"/>
      <c r="W441" s="253"/>
      <c r="X441" s="253"/>
      <c r="Y441" s="253"/>
      <c r="Z441" s="253"/>
      <c r="AA441" s="253"/>
      <c r="AB441" s="253"/>
    </row>
    <row r="442" spans="1:28" ht="11.25" customHeight="1" x14ac:dyDescent="0.25">
      <c r="A442" s="376"/>
      <c r="B442" s="253"/>
      <c r="C442" s="422"/>
      <c r="D442" s="378"/>
      <c r="E442" s="423"/>
      <c r="F442" s="423"/>
      <c r="G442" s="423"/>
      <c r="H442" s="423"/>
      <c r="I442" s="423"/>
      <c r="J442" s="423"/>
      <c r="K442" s="423"/>
      <c r="L442" s="423"/>
      <c r="M442" s="253"/>
      <c r="N442" s="253"/>
      <c r="O442" s="253"/>
      <c r="P442" s="253"/>
      <c r="Q442" s="253"/>
      <c r="R442" s="253"/>
      <c r="S442" s="253"/>
      <c r="T442" s="253"/>
      <c r="U442" s="253"/>
      <c r="V442" s="253"/>
      <c r="W442" s="253"/>
      <c r="X442" s="253"/>
      <c r="Y442" s="253"/>
      <c r="Z442" s="253"/>
      <c r="AA442" s="253"/>
      <c r="AB442" s="253"/>
    </row>
    <row r="443" spans="1:28" ht="11.25" customHeight="1" x14ac:dyDescent="0.25">
      <c r="A443" s="376"/>
      <c r="B443" s="253"/>
      <c r="C443" s="422"/>
      <c r="D443" s="378"/>
      <c r="E443" s="423"/>
      <c r="F443" s="423"/>
      <c r="G443" s="423"/>
      <c r="H443" s="423"/>
      <c r="I443" s="423"/>
      <c r="J443" s="423"/>
      <c r="K443" s="423"/>
      <c r="L443" s="423"/>
      <c r="M443" s="253"/>
      <c r="N443" s="253"/>
      <c r="O443" s="253"/>
      <c r="P443" s="253"/>
      <c r="Q443" s="253"/>
      <c r="R443" s="253"/>
      <c r="S443" s="253"/>
      <c r="T443" s="253"/>
      <c r="U443" s="253"/>
      <c r="V443" s="253"/>
      <c r="W443" s="253"/>
      <c r="X443" s="253"/>
      <c r="Y443" s="253"/>
      <c r="Z443" s="253"/>
      <c r="AA443" s="253"/>
      <c r="AB443" s="253"/>
    </row>
    <row r="444" spans="1:28" ht="11.25" customHeight="1" x14ac:dyDescent="0.25">
      <c r="A444" s="376"/>
      <c r="B444" s="253"/>
      <c r="C444" s="422"/>
      <c r="D444" s="378"/>
      <c r="E444" s="423"/>
      <c r="F444" s="423"/>
      <c r="G444" s="423"/>
      <c r="H444" s="423"/>
      <c r="I444" s="423"/>
      <c r="J444" s="423"/>
      <c r="K444" s="423"/>
      <c r="L444" s="423"/>
      <c r="M444" s="253"/>
      <c r="N444" s="253"/>
      <c r="O444" s="253"/>
      <c r="P444" s="253"/>
      <c r="Q444" s="253"/>
      <c r="R444" s="253"/>
      <c r="S444" s="253"/>
      <c r="T444" s="253"/>
      <c r="U444" s="253"/>
      <c r="V444" s="253"/>
      <c r="W444" s="253"/>
      <c r="X444" s="253"/>
      <c r="Y444" s="253"/>
      <c r="Z444" s="253"/>
      <c r="AA444" s="253"/>
      <c r="AB444" s="253"/>
    </row>
    <row r="445" spans="1:28" ht="11.25" customHeight="1" x14ac:dyDescent="0.25">
      <c r="A445" s="376"/>
      <c r="B445" s="253"/>
      <c r="C445" s="422"/>
      <c r="D445" s="378"/>
      <c r="E445" s="423"/>
      <c r="F445" s="423"/>
      <c r="G445" s="423"/>
      <c r="H445" s="423"/>
      <c r="I445" s="423"/>
      <c r="J445" s="423"/>
      <c r="K445" s="423"/>
      <c r="L445" s="423"/>
      <c r="M445" s="253"/>
      <c r="N445" s="253"/>
      <c r="O445" s="253"/>
      <c r="P445" s="253"/>
      <c r="Q445" s="253"/>
      <c r="R445" s="253"/>
      <c r="S445" s="253"/>
      <c r="T445" s="253"/>
      <c r="U445" s="253"/>
      <c r="V445" s="253"/>
      <c r="W445" s="253"/>
      <c r="X445" s="253"/>
      <c r="Y445" s="253"/>
      <c r="Z445" s="253"/>
      <c r="AA445" s="253"/>
      <c r="AB445" s="253"/>
    </row>
    <row r="446" spans="1:28" ht="11.25" customHeight="1" x14ac:dyDescent="0.25">
      <c r="A446" s="376"/>
      <c r="B446" s="253"/>
      <c r="C446" s="422"/>
      <c r="D446" s="378"/>
      <c r="E446" s="423"/>
      <c r="F446" s="423"/>
      <c r="G446" s="423"/>
      <c r="H446" s="423"/>
      <c r="I446" s="423"/>
      <c r="J446" s="423"/>
      <c r="K446" s="423"/>
      <c r="L446" s="423"/>
      <c r="M446" s="253"/>
      <c r="N446" s="253"/>
      <c r="O446" s="253"/>
      <c r="P446" s="253"/>
      <c r="Q446" s="253"/>
      <c r="R446" s="253"/>
      <c r="S446" s="253"/>
      <c r="T446" s="253"/>
      <c r="U446" s="253"/>
      <c r="V446" s="253"/>
      <c r="W446" s="253"/>
      <c r="X446" s="253"/>
      <c r="Y446" s="253"/>
      <c r="Z446" s="253"/>
      <c r="AA446" s="253"/>
      <c r="AB446" s="253"/>
    </row>
    <row r="447" spans="1:28" ht="11.25" customHeight="1" x14ac:dyDescent="0.25">
      <c r="A447" s="376"/>
      <c r="B447" s="253"/>
      <c r="C447" s="422"/>
      <c r="D447" s="378"/>
      <c r="E447" s="423"/>
      <c r="F447" s="423"/>
      <c r="G447" s="423"/>
      <c r="H447" s="423"/>
      <c r="I447" s="423"/>
      <c r="J447" s="423"/>
      <c r="K447" s="423"/>
      <c r="L447" s="423"/>
      <c r="M447" s="253"/>
      <c r="N447" s="253"/>
      <c r="O447" s="253"/>
      <c r="P447" s="253"/>
      <c r="Q447" s="253"/>
      <c r="R447" s="253"/>
      <c r="S447" s="253"/>
      <c r="T447" s="253"/>
      <c r="U447" s="253"/>
      <c r="V447" s="253"/>
      <c r="W447" s="253"/>
      <c r="X447" s="253"/>
      <c r="Y447" s="253"/>
      <c r="Z447" s="253"/>
      <c r="AA447" s="253"/>
      <c r="AB447" s="253"/>
    </row>
    <row r="448" spans="1:28" ht="11.25" customHeight="1" x14ac:dyDescent="0.25">
      <c r="A448" s="376"/>
      <c r="B448" s="253"/>
      <c r="C448" s="422"/>
      <c r="D448" s="378"/>
      <c r="E448" s="423"/>
      <c r="F448" s="423"/>
      <c r="G448" s="423"/>
      <c r="H448" s="423"/>
      <c r="I448" s="423"/>
      <c r="J448" s="423"/>
      <c r="K448" s="423"/>
      <c r="L448" s="423"/>
      <c r="M448" s="253"/>
      <c r="N448" s="253"/>
      <c r="O448" s="253"/>
      <c r="P448" s="253"/>
      <c r="Q448" s="253"/>
      <c r="R448" s="253"/>
      <c r="S448" s="253"/>
      <c r="T448" s="253"/>
      <c r="U448" s="253"/>
      <c r="V448" s="253"/>
      <c r="W448" s="253"/>
      <c r="X448" s="253"/>
      <c r="Y448" s="253"/>
      <c r="Z448" s="253"/>
      <c r="AA448" s="253"/>
      <c r="AB448" s="253"/>
    </row>
    <row r="449" spans="1:28" ht="11.25" customHeight="1" x14ac:dyDescent="0.25">
      <c r="A449" s="376"/>
      <c r="B449" s="253"/>
      <c r="C449" s="422"/>
      <c r="D449" s="378"/>
      <c r="E449" s="423"/>
      <c r="F449" s="423"/>
      <c r="G449" s="423"/>
      <c r="H449" s="423"/>
      <c r="I449" s="423"/>
      <c r="J449" s="423"/>
      <c r="K449" s="423"/>
      <c r="L449" s="423"/>
      <c r="M449" s="253"/>
      <c r="N449" s="253"/>
      <c r="O449" s="253"/>
      <c r="P449" s="253"/>
      <c r="Q449" s="253"/>
      <c r="R449" s="253"/>
      <c r="S449" s="253"/>
      <c r="T449" s="253"/>
      <c r="U449" s="253"/>
      <c r="V449" s="253"/>
      <c r="W449" s="253"/>
      <c r="X449" s="253"/>
      <c r="Y449" s="253"/>
      <c r="Z449" s="253"/>
      <c r="AA449" s="253"/>
      <c r="AB449" s="253"/>
    </row>
    <row r="450" spans="1:28" ht="11.25" customHeight="1" x14ac:dyDescent="0.25">
      <c r="A450" s="376"/>
      <c r="B450" s="253"/>
      <c r="C450" s="422"/>
      <c r="D450" s="378"/>
      <c r="E450" s="423"/>
      <c r="F450" s="423"/>
      <c r="G450" s="423"/>
      <c r="H450" s="423"/>
      <c r="I450" s="423"/>
      <c r="J450" s="423"/>
      <c r="K450" s="423"/>
      <c r="L450" s="423"/>
      <c r="M450" s="253"/>
      <c r="N450" s="253"/>
      <c r="O450" s="253"/>
      <c r="P450" s="253"/>
      <c r="Q450" s="253"/>
      <c r="R450" s="253"/>
      <c r="S450" s="253"/>
      <c r="T450" s="253"/>
      <c r="U450" s="253"/>
      <c r="V450" s="253"/>
      <c r="W450" s="253"/>
      <c r="X450" s="253"/>
      <c r="Y450" s="253"/>
      <c r="Z450" s="253"/>
      <c r="AA450" s="253"/>
      <c r="AB450" s="253"/>
    </row>
    <row r="451" spans="1:28" ht="11.25" customHeight="1" x14ac:dyDescent="0.25">
      <c r="A451" s="376"/>
      <c r="B451" s="253"/>
      <c r="C451" s="422"/>
      <c r="D451" s="378"/>
      <c r="E451" s="423"/>
      <c r="F451" s="423"/>
      <c r="G451" s="423"/>
      <c r="H451" s="423"/>
      <c r="I451" s="423"/>
      <c r="J451" s="423"/>
      <c r="K451" s="423"/>
      <c r="L451" s="423"/>
      <c r="M451" s="253"/>
      <c r="N451" s="253"/>
      <c r="O451" s="253"/>
      <c r="P451" s="253"/>
      <c r="Q451" s="253"/>
      <c r="R451" s="253"/>
      <c r="S451" s="253"/>
      <c r="T451" s="253"/>
      <c r="U451" s="253"/>
      <c r="V451" s="253"/>
      <c r="W451" s="253"/>
      <c r="X451" s="253"/>
      <c r="Y451" s="253"/>
      <c r="Z451" s="253"/>
      <c r="AA451" s="253"/>
      <c r="AB451" s="253"/>
    </row>
    <row r="452" spans="1:28" ht="11.25" customHeight="1" x14ac:dyDescent="0.25">
      <c r="A452" s="376"/>
      <c r="B452" s="253"/>
      <c r="C452" s="422"/>
      <c r="D452" s="378"/>
      <c r="E452" s="423"/>
      <c r="F452" s="423"/>
      <c r="G452" s="423"/>
      <c r="H452" s="423"/>
      <c r="I452" s="423"/>
      <c r="J452" s="423"/>
      <c r="K452" s="423"/>
      <c r="L452" s="423"/>
      <c r="M452" s="253"/>
      <c r="N452" s="253"/>
      <c r="O452" s="253"/>
      <c r="P452" s="253"/>
      <c r="Q452" s="253"/>
      <c r="R452" s="253"/>
      <c r="S452" s="253"/>
      <c r="T452" s="253"/>
      <c r="U452" s="253"/>
      <c r="V452" s="253"/>
      <c r="W452" s="253"/>
      <c r="X452" s="253"/>
      <c r="Y452" s="253"/>
      <c r="Z452" s="253"/>
      <c r="AA452" s="253"/>
      <c r="AB452" s="253"/>
    </row>
    <row r="453" spans="1:28" ht="11.25" customHeight="1" x14ac:dyDescent="0.25">
      <c r="A453" s="376"/>
      <c r="B453" s="253"/>
      <c r="C453" s="422"/>
      <c r="D453" s="378"/>
      <c r="E453" s="423"/>
      <c r="F453" s="423"/>
      <c r="G453" s="423"/>
      <c r="H453" s="423"/>
      <c r="I453" s="423"/>
      <c r="J453" s="423"/>
      <c r="K453" s="423"/>
      <c r="L453" s="423"/>
      <c r="M453" s="253"/>
      <c r="N453" s="253"/>
      <c r="O453" s="253"/>
      <c r="P453" s="253"/>
      <c r="Q453" s="253"/>
      <c r="R453" s="253"/>
      <c r="S453" s="253"/>
      <c r="T453" s="253"/>
      <c r="U453" s="253"/>
      <c r="V453" s="253"/>
      <c r="W453" s="253"/>
      <c r="X453" s="253"/>
      <c r="Y453" s="253"/>
      <c r="Z453" s="253"/>
      <c r="AA453" s="253"/>
      <c r="AB453" s="253"/>
    </row>
    <row r="454" spans="1:28" ht="11.25" customHeight="1" x14ac:dyDescent="0.25">
      <c r="A454" s="376"/>
      <c r="B454" s="253"/>
      <c r="C454" s="422"/>
      <c r="D454" s="378"/>
      <c r="E454" s="423"/>
      <c r="F454" s="423"/>
      <c r="G454" s="423"/>
      <c r="H454" s="423"/>
      <c r="I454" s="423"/>
      <c r="J454" s="423"/>
      <c r="K454" s="423"/>
      <c r="L454" s="423"/>
      <c r="M454" s="253"/>
      <c r="N454" s="253"/>
      <c r="O454" s="253"/>
      <c r="P454" s="253"/>
      <c r="Q454" s="253"/>
      <c r="R454" s="253"/>
      <c r="S454" s="253"/>
      <c r="T454" s="253"/>
      <c r="U454" s="253"/>
      <c r="V454" s="253"/>
      <c r="W454" s="253"/>
      <c r="X454" s="253"/>
      <c r="Y454" s="253"/>
      <c r="Z454" s="253"/>
      <c r="AA454" s="253"/>
      <c r="AB454" s="253"/>
    </row>
    <row r="455" spans="1:28" ht="11.25" customHeight="1" x14ac:dyDescent="0.25">
      <c r="A455" s="376"/>
      <c r="B455" s="253"/>
      <c r="C455" s="422"/>
      <c r="D455" s="378"/>
      <c r="E455" s="423"/>
      <c r="F455" s="423"/>
      <c r="G455" s="423"/>
      <c r="H455" s="423"/>
      <c r="I455" s="423"/>
      <c r="J455" s="423"/>
      <c r="K455" s="423"/>
      <c r="L455" s="423"/>
      <c r="M455" s="253"/>
      <c r="N455" s="253"/>
      <c r="O455" s="253"/>
      <c r="P455" s="253"/>
      <c r="Q455" s="253"/>
      <c r="R455" s="253"/>
      <c r="S455" s="253"/>
      <c r="T455" s="253"/>
      <c r="U455" s="253"/>
      <c r="V455" s="253"/>
      <c r="W455" s="253"/>
      <c r="X455" s="253"/>
      <c r="Y455" s="253"/>
      <c r="Z455" s="253"/>
      <c r="AA455" s="253"/>
      <c r="AB455" s="253"/>
    </row>
    <row r="456" spans="1:28" ht="11.25" customHeight="1" x14ac:dyDescent="0.25">
      <c r="A456" s="376"/>
      <c r="B456" s="253"/>
      <c r="C456" s="422"/>
      <c r="D456" s="378"/>
      <c r="E456" s="423"/>
      <c r="F456" s="423"/>
      <c r="G456" s="423"/>
      <c r="H456" s="423"/>
      <c r="I456" s="423"/>
      <c r="J456" s="423"/>
      <c r="K456" s="423"/>
      <c r="L456" s="423"/>
      <c r="M456" s="253"/>
      <c r="N456" s="253"/>
      <c r="O456" s="253"/>
      <c r="P456" s="253"/>
      <c r="Q456" s="253"/>
      <c r="R456" s="253"/>
      <c r="S456" s="253"/>
      <c r="T456" s="253"/>
      <c r="U456" s="253"/>
      <c r="V456" s="253"/>
      <c r="W456" s="253"/>
      <c r="X456" s="253"/>
      <c r="Y456" s="253"/>
      <c r="Z456" s="253"/>
      <c r="AA456" s="253"/>
      <c r="AB456" s="253"/>
    </row>
    <row r="457" spans="1:28" ht="11.25" customHeight="1" x14ac:dyDescent="0.25">
      <c r="A457" s="376"/>
      <c r="B457" s="253"/>
      <c r="C457" s="422"/>
      <c r="D457" s="378"/>
      <c r="E457" s="423"/>
      <c r="F457" s="423"/>
      <c r="G457" s="423"/>
      <c r="H457" s="423"/>
      <c r="I457" s="423"/>
      <c r="J457" s="423"/>
      <c r="K457" s="423"/>
      <c r="L457" s="423"/>
      <c r="M457" s="253"/>
      <c r="N457" s="253"/>
      <c r="O457" s="253"/>
      <c r="P457" s="253"/>
      <c r="Q457" s="253"/>
      <c r="R457" s="253"/>
      <c r="S457" s="253"/>
      <c r="T457" s="253"/>
      <c r="U457" s="253"/>
      <c r="V457" s="253"/>
      <c r="W457" s="253"/>
      <c r="X457" s="253"/>
      <c r="Y457" s="253"/>
      <c r="Z457" s="253"/>
      <c r="AA457" s="253"/>
      <c r="AB457" s="253"/>
    </row>
    <row r="458" spans="1:28" ht="11.25" customHeight="1" x14ac:dyDescent="0.25">
      <c r="A458" s="376"/>
      <c r="B458" s="253"/>
      <c r="C458" s="422"/>
      <c r="D458" s="378"/>
      <c r="E458" s="423"/>
      <c r="F458" s="423"/>
      <c r="G458" s="423"/>
      <c r="H458" s="423"/>
      <c r="I458" s="423"/>
      <c r="J458" s="423"/>
      <c r="K458" s="423"/>
      <c r="L458" s="423"/>
      <c r="M458" s="253"/>
      <c r="N458" s="253"/>
      <c r="O458" s="253"/>
      <c r="P458" s="253"/>
      <c r="Q458" s="253"/>
      <c r="R458" s="253"/>
      <c r="S458" s="253"/>
      <c r="T458" s="253"/>
      <c r="U458" s="253"/>
      <c r="V458" s="253"/>
      <c r="W458" s="253"/>
      <c r="X458" s="253"/>
      <c r="Y458" s="253"/>
      <c r="Z458" s="253"/>
      <c r="AA458" s="253"/>
      <c r="AB458" s="253"/>
    </row>
    <row r="459" spans="1:28" ht="11.25" customHeight="1" x14ac:dyDescent="0.25">
      <c r="A459" s="376"/>
      <c r="B459" s="253"/>
      <c r="C459" s="422"/>
      <c r="D459" s="378"/>
      <c r="E459" s="423"/>
      <c r="F459" s="423"/>
      <c r="G459" s="423"/>
      <c r="H459" s="423"/>
      <c r="I459" s="423"/>
      <c r="J459" s="423"/>
      <c r="K459" s="423"/>
      <c r="L459" s="423"/>
      <c r="M459" s="253"/>
      <c r="N459" s="253"/>
      <c r="O459" s="253"/>
      <c r="P459" s="253"/>
      <c r="Q459" s="253"/>
      <c r="R459" s="253"/>
      <c r="S459" s="253"/>
      <c r="T459" s="253"/>
      <c r="U459" s="253"/>
      <c r="V459" s="253"/>
      <c r="W459" s="253"/>
      <c r="X459" s="253"/>
      <c r="Y459" s="253"/>
      <c r="Z459" s="253"/>
      <c r="AA459" s="253"/>
      <c r="AB459" s="253"/>
    </row>
    <row r="460" spans="1:28" ht="11.25" customHeight="1" x14ac:dyDescent="0.25">
      <c r="A460" s="376"/>
      <c r="B460" s="253"/>
      <c r="C460" s="422"/>
      <c r="D460" s="378"/>
      <c r="E460" s="423"/>
      <c r="F460" s="423"/>
      <c r="G460" s="423"/>
      <c r="H460" s="423"/>
      <c r="I460" s="423"/>
      <c r="J460" s="423"/>
      <c r="K460" s="423"/>
      <c r="L460" s="423"/>
      <c r="M460" s="253"/>
      <c r="N460" s="253"/>
      <c r="O460" s="253"/>
      <c r="P460" s="253"/>
      <c r="Q460" s="253"/>
      <c r="R460" s="253"/>
      <c r="S460" s="253"/>
      <c r="T460" s="253"/>
      <c r="U460" s="253"/>
      <c r="V460" s="253"/>
      <c r="W460" s="253"/>
      <c r="X460" s="253"/>
      <c r="Y460" s="253"/>
      <c r="Z460" s="253"/>
      <c r="AA460" s="253"/>
      <c r="AB460" s="253"/>
    </row>
    <row r="461" spans="1:28" ht="11.25" customHeight="1" x14ac:dyDescent="0.25">
      <c r="A461" s="376"/>
      <c r="B461" s="253"/>
      <c r="C461" s="422"/>
      <c r="D461" s="378"/>
      <c r="E461" s="423"/>
      <c r="F461" s="423"/>
      <c r="G461" s="423"/>
      <c r="H461" s="423"/>
      <c r="I461" s="423"/>
      <c r="J461" s="423"/>
      <c r="K461" s="423"/>
      <c r="L461" s="423"/>
      <c r="M461" s="253"/>
      <c r="N461" s="253"/>
      <c r="O461" s="253"/>
      <c r="P461" s="253"/>
      <c r="Q461" s="253"/>
      <c r="R461" s="253"/>
      <c r="S461" s="253"/>
      <c r="T461" s="253"/>
      <c r="U461" s="253"/>
      <c r="V461" s="253"/>
      <c r="W461" s="253"/>
      <c r="X461" s="253"/>
      <c r="Y461" s="253"/>
      <c r="Z461" s="253"/>
      <c r="AA461" s="253"/>
      <c r="AB461" s="253"/>
    </row>
    <row r="462" spans="1:28" ht="11.25" customHeight="1" x14ac:dyDescent="0.25">
      <c r="A462" s="376"/>
      <c r="B462" s="253"/>
      <c r="C462" s="422"/>
      <c r="D462" s="378"/>
      <c r="E462" s="423"/>
      <c r="F462" s="423"/>
      <c r="G462" s="423"/>
      <c r="H462" s="423"/>
      <c r="I462" s="423"/>
      <c r="J462" s="423"/>
      <c r="K462" s="423"/>
      <c r="L462" s="423"/>
      <c r="M462" s="253"/>
      <c r="N462" s="253"/>
      <c r="O462" s="253"/>
      <c r="P462" s="253"/>
      <c r="Q462" s="253"/>
      <c r="R462" s="253"/>
      <c r="S462" s="253"/>
      <c r="T462" s="253"/>
      <c r="U462" s="253"/>
      <c r="V462" s="253"/>
      <c r="W462" s="253"/>
      <c r="X462" s="253"/>
      <c r="Y462" s="253"/>
      <c r="Z462" s="253"/>
      <c r="AA462" s="253"/>
      <c r="AB462" s="253"/>
    </row>
    <row r="463" spans="1:28" ht="11.25" customHeight="1" x14ac:dyDescent="0.25">
      <c r="A463" s="376"/>
      <c r="B463" s="253"/>
      <c r="C463" s="422"/>
      <c r="D463" s="378"/>
      <c r="E463" s="423"/>
      <c r="F463" s="423"/>
      <c r="G463" s="423"/>
      <c r="H463" s="423"/>
      <c r="I463" s="423"/>
      <c r="J463" s="423"/>
      <c r="K463" s="423"/>
      <c r="L463" s="423"/>
      <c r="M463" s="253"/>
      <c r="N463" s="253"/>
      <c r="O463" s="253"/>
      <c r="P463" s="253"/>
      <c r="Q463" s="253"/>
      <c r="R463" s="253"/>
      <c r="S463" s="253"/>
      <c r="T463" s="253"/>
      <c r="U463" s="253"/>
      <c r="V463" s="253"/>
      <c r="W463" s="253"/>
      <c r="X463" s="253"/>
      <c r="Y463" s="253"/>
      <c r="Z463" s="253"/>
      <c r="AA463" s="253"/>
      <c r="AB463" s="253"/>
    </row>
    <row r="464" spans="1:28" ht="11.25" customHeight="1" x14ac:dyDescent="0.25">
      <c r="A464" s="376"/>
      <c r="B464" s="253"/>
      <c r="C464" s="422"/>
      <c r="D464" s="378"/>
      <c r="E464" s="423"/>
      <c r="F464" s="423"/>
      <c r="G464" s="423"/>
      <c r="H464" s="423"/>
      <c r="I464" s="423"/>
      <c r="J464" s="423"/>
      <c r="K464" s="423"/>
      <c r="L464" s="423"/>
      <c r="M464" s="253"/>
      <c r="N464" s="253"/>
      <c r="O464" s="253"/>
      <c r="P464" s="253"/>
      <c r="Q464" s="253"/>
      <c r="R464" s="253"/>
      <c r="S464" s="253"/>
      <c r="T464" s="253"/>
      <c r="U464" s="253"/>
      <c r="V464" s="253"/>
      <c r="W464" s="253"/>
      <c r="X464" s="253"/>
      <c r="Y464" s="253"/>
      <c r="Z464" s="253"/>
      <c r="AA464" s="253"/>
      <c r="AB464" s="253"/>
    </row>
    <row r="465" spans="1:28" ht="11.25" customHeight="1" x14ac:dyDescent="0.25">
      <c r="A465" s="376"/>
      <c r="B465" s="253"/>
      <c r="C465" s="422"/>
      <c r="D465" s="378"/>
      <c r="E465" s="423"/>
      <c r="F465" s="423"/>
      <c r="G465" s="423"/>
      <c r="H465" s="423"/>
      <c r="I465" s="423"/>
      <c r="J465" s="423"/>
      <c r="K465" s="423"/>
      <c r="L465" s="423"/>
      <c r="M465" s="253"/>
      <c r="N465" s="253"/>
      <c r="O465" s="253"/>
      <c r="P465" s="253"/>
      <c r="Q465" s="253"/>
      <c r="R465" s="253"/>
      <c r="S465" s="253"/>
      <c r="T465" s="253"/>
      <c r="U465" s="253"/>
      <c r="V465" s="253"/>
      <c r="W465" s="253"/>
      <c r="X465" s="253"/>
      <c r="Y465" s="253"/>
      <c r="Z465" s="253"/>
      <c r="AA465" s="253"/>
      <c r="AB465" s="253"/>
    </row>
    <row r="466" spans="1:28" ht="11.25" customHeight="1" x14ac:dyDescent="0.25">
      <c r="A466" s="376"/>
      <c r="B466" s="253"/>
      <c r="C466" s="422"/>
      <c r="D466" s="378"/>
      <c r="E466" s="423"/>
      <c r="F466" s="423"/>
      <c r="G466" s="423"/>
      <c r="H466" s="423"/>
      <c r="I466" s="423"/>
      <c r="J466" s="423"/>
      <c r="K466" s="423"/>
      <c r="L466" s="423"/>
      <c r="M466" s="253"/>
      <c r="N466" s="253"/>
      <c r="O466" s="253"/>
      <c r="P466" s="253"/>
      <c r="Q466" s="253"/>
      <c r="R466" s="253"/>
      <c r="S466" s="253"/>
      <c r="T466" s="253"/>
      <c r="U466" s="253"/>
      <c r="V466" s="253"/>
      <c r="W466" s="253"/>
      <c r="X466" s="253"/>
      <c r="Y466" s="253"/>
      <c r="Z466" s="253"/>
      <c r="AA466" s="253"/>
      <c r="AB466" s="253"/>
    </row>
    <row r="467" spans="1:28" ht="11.25" customHeight="1" x14ac:dyDescent="0.25">
      <c r="A467" s="376"/>
      <c r="B467" s="253"/>
      <c r="C467" s="422"/>
      <c r="D467" s="378"/>
      <c r="E467" s="423"/>
      <c r="F467" s="423"/>
      <c r="G467" s="423"/>
      <c r="H467" s="423"/>
      <c r="I467" s="423"/>
      <c r="J467" s="423"/>
      <c r="K467" s="423"/>
      <c r="L467" s="423"/>
      <c r="M467" s="253"/>
      <c r="N467" s="253"/>
      <c r="O467" s="253"/>
      <c r="P467" s="253"/>
      <c r="Q467" s="253"/>
      <c r="R467" s="253"/>
      <c r="S467" s="253"/>
      <c r="T467" s="253"/>
      <c r="U467" s="253"/>
      <c r="V467" s="253"/>
      <c r="W467" s="253"/>
      <c r="X467" s="253"/>
      <c r="Y467" s="253"/>
      <c r="Z467" s="253"/>
      <c r="AA467" s="253"/>
      <c r="AB467" s="253"/>
    </row>
    <row r="468" spans="1:28" ht="11.25" customHeight="1" x14ac:dyDescent="0.25">
      <c r="A468" s="376"/>
      <c r="B468" s="253"/>
      <c r="C468" s="422"/>
      <c r="D468" s="378"/>
      <c r="E468" s="423"/>
      <c r="F468" s="423"/>
      <c r="G468" s="423"/>
      <c r="H468" s="423"/>
      <c r="I468" s="423"/>
      <c r="J468" s="423"/>
      <c r="K468" s="423"/>
      <c r="L468" s="423"/>
      <c r="M468" s="253"/>
      <c r="N468" s="253"/>
      <c r="O468" s="253"/>
      <c r="P468" s="253"/>
      <c r="Q468" s="253"/>
      <c r="R468" s="253"/>
      <c r="S468" s="253"/>
      <c r="T468" s="253"/>
      <c r="U468" s="253"/>
      <c r="V468" s="253"/>
      <c r="W468" s="253"/>
      <c r="X468" s="253"/>
      <c r="Y468" s="253"/>
      <c r="Z468" s="253"/>
      <c r="AA468" s="253"/>
      <c r="AB468" s="253"/>
    </row>
    <row r="469" spans="1:28" ht="11.25" customHeight="1" x14ac:dyDescent="0.25">
      <c r="A469" s="376"/>
      <c r="B469" s="253"/>
      <c r="C469" s="422"/>
      <c r="D469" s="378"/>
      <c r="E469" s="423"/>
      <c r="F469" s="423"/>
      <c r="G469" s="423"/>
      <c r="H469" s="423"/>
      <c r="I469" s="423"/>
      <c r="J469" s="423"/>
      <c r="K469" s="423"/>
      <c r="L469" s="423"/>
      <c r="M469" s="253"/>
      <c r="N469" s="253"/>
      <c r="O469" s="253"/>
      <c r="P469" s="253"/>
      <c r="Q469" s="253"/>
      <c r="R469" s="253"/>
      <c r="S469" s="253"/>
      <c r="T469" s="253"/>
      <c r="U469" s="253"/>
      <c r="V469" s="253"/>
      <c r="W469" s="253"/>
      <c r="X469" s="253"/>
      <c r="Y469" s="253"/>
      <c r="Z469" s="253"/>
      <c r="AA469" s="253"/>
      <c r="AB469" s="253"/>
    </row>
    <row r="470" spans="1:28" ht="11.25" customHeight="1" x14ac:dyDescent="0.25">
      <c r="A470" s="376"/>
      <c r="B470" s="253"/>
      <c r="C470" s="422"/>
      <c r="D470" s="378"/>
      <c r="E470" s="423"/>
      <c r="F470" s="423"/>
      <c r="G470" s="423"/>
      <c r="H470" s="423"/>
      <c r="I470" s="423"/>
      <c r="J470" s="423"/>
      <c r="K470" s="423"/>
      <c r="L470" s="423"/>
      <c r="M470" s="253"/>
      <c r="N470" s="253"/>
      <c r="O470" s="253"/>
      <c r="P470" s="253"/>
      <c r="Q470" s="253"/>
      <c r="R470" s="253"/>
      <c r="S470" s="253"/>
      <c r="T470" s="253"/>
      <c r="U470" s="253"/>
      <c r="V470" s="253"/>
      <c r="W470" s="253"/>
      <c r="X470" s="253"/>
      <c r="Y470" s="253"/>
      <c r="Z470" s="253"/>
      <c r="AA470" s="253"/>
      <c r="AB470" s="253"/>
    </row>
    <row r="471" spans="1:28" ht="11.25" customHeight="1" x14ac:dyDescent="0.25">
      <c r="A471" s="376"/>
      <c r="B471" s="253"/>
      <c r="C471" s="422"/>
      <c r="D471" s="378"/>
      <c r="E471" s="423"/>
      <c r="F471" s="423"/>
      <c r="G471" s="423"/>
      <c r="H471" s="423"/>
      <c r="I471" s="423"/>
      <c r="J471" s="423"/>
      <c r="K471" s="423"/>
      <c r="L471" s="423"/>
      <c r="M471" s="253"/>
      <c r="N471" s="253"/>
      <c r="O471" s="253"/>
      <c r="P471" s="253"/>
      <c r="Q471" s="253"/>
      <c r="R471" s="253"/>
      <c r="S471" s="253"/>
      <c r="T471" s="253"/>
      <c r="U471" s="253"/>
      <c r="V471" s="253"/>
      <c r="W471" s="253"/>
      <c r="X471" s="253"/>
      <c r="Y471" s="253"/>
      <c r="Z471" s="253"/>
      <c r="AA471" s="253"/>
      <c r="AB471" s="253"/>
    </row>
    <row r="472" spans="1:28" ht="11.25" customHeight="1" x14ac:dyDescent="0.25">
      <c r="A472" s="376"/>
      <c r="B472" s="253"/>
      <c r="C472" s="422"/>
      <c r="D472" s="378"/>
      <c r="E472" s="423"/>
      <c r="F472" s="423"/>
      <c r="G472" s="423"/>
      <c r="H472" s="423"/>
      <c r="I472" s="423"/>
      <c r="J472" s="423"/>
      <c r="K472" s="423"/>
      <c r="L472" s="423"/>
      <c r="M472" s="253"/>
      <c r="N472" s="253"/>
      <c r="O472" s="253"/>
      <c r="P472" s="253"/>
      <c r="Q472" s="253"/>
      <c r="R472" s="253"/>
      <c r="S472" s="253"/>
      <c r="T472" s="253"/>
      <c r="U472" s="253"/>
      <c r="V472" s="253"/>
      <c r="W472" s="253"/>
      <c r="X472" s="253"/>
      <c r="Y472" s="253"/>
      <c r="Z472" s="253"/>
      <c r="AA472" s="253"/>
      <c r="AB472" s="253"/>
    </row>
    <row r="473" spans="1:28" ht="11.25" customHeight="1" x14ac:dyDescent="0.25">
      <c r="A473" s="376"/>
      <c r="B473" s="253"/>
      <c r="C473" s="422"/>
      <c r="D473" s="378"/>
      <c r="E473" s="423"/>
      <c r="F473" s="423"/>
      <c r="G473" s="423"/>
      <c r="H473" s="423"/>
      <c r="I473" s="423"/>
      <c r="J473" s="423"/>
      <c r="K473" s="423"/>
      <c r="L473" s="423"/>
      <c r="M473" s="253"/>
      <c r="N473" s="253"/>
      <c r="O473" s="253"/>
      <c r="P473" s="253"/>
      <c r="Q473" s="253"/>
      <c r="R473" s="253"/>
      <c r="S473" s="253"/>
      <c r="T473" s="253"/>
      <c r="U473" s="253"/>
      <c r="V473" s="253"/>
      <c r="W473" s="253"/>
      <c r="X473" s="253"/>
      <c r="Y473" s="253"/>
      <c r="Z473" s="253"/>
      <c r="AA473" s="253"/>
      <c r="AB473" s="253"/>
    </row>
    <row r="474" spans="1:28" ht="11.25" customHeight="1" x14ac:dyDescent="0.25">
      <c r="A474" s="376"/>
      <c r="B474" s="253"/>
      <c r="C474" s="422"/>
      <c r="D474" s="378"/>
      <c r="E474" s="423"/>
      <c r="F474" s="423"/>
      <c r="G474" s="423"/>
      <c r="H474" s="423"/>
      <c r="I474" s="423"/>
      <c r="J474" s="423"/>
      <c r="K474" s="423"/>
      <c r="L474" s="423"/>
      <c r="M474" s="253"/>
      <c r="N474" s="253"/>
      <c r="O474" s="253"/>
      <c r="P474" s="253"/>
      <c r="Q474" s="253"/>
      <c r="R474" s="253"/>
      <c r="S474" s="253"/>
      <c r="T474" s="253"/>
      <c r="U474" s="253"/>
      <c r="V474" s="253"/>
      <c r="W474" s="253"/>
      <c r="X474" s="253"/>
      <c r="Y474" s="253"/>
      <c r="Z474" s="253"/>
      <c r="AA474" s="253"/>
      <c r="AB474" s="253"/>
    </row>
    <row r="475" spans="1:28" ht="11.25" customHeight="1" x14ac:dyDescent="0.25">
      <c r="A475" s="376"/>
      <c r="B475" s="253"/>
      <c r="C475" s="422"/>
      <c r="D475" s="378"/>
      <c r="E475" s="423"/>
      <c r="F475" s="423"/>
      <c r="G475" s="423"/>
      <c r="H475" s="423"/>
      <c r="I475" s="423"/>
      <c r="J475" s="423"/>
      <c r="K475" s="423"/>
      <c r="L475" s="423"/>
      <c r="M475" s="253"/>
      <c r="N475" s="253"/>
      <c r="O475" s="253"/>
      <c r="P475" s="253"/>
      <c r="Q475" s="253"/>
      <c r="R475" s="253"/>
      <c r="S475" s="253"/>
      <c r="T475" s="253"/>
      <c r="U475" s="253"/>
      <c r="V475" s="253"/>
      <c r="W475" s="253"/>
      <c r="X475" s="253"/>
      <c r="Y475" s="253"/>
      <c r="Z475" s="253"/>
      <c r="AA475" s="253"/>
      <c r="AB475" s="253"/>
    </row>
    <row r="476" spans="1:28" ht="11.25" customHeight="1" x14ac:dyDescent="0.25">
      <c r="A476" s="376"/>
      <c r="B476" s="253"/>
      <c r="C476" s="422"/>
      <c r="D476" s="378"/>
      <c r="E476" s="423"/>
      <c r="F476" s="423"/>
      <c r="G476" s="423"/>
      <c r="H476" s="423"/>
      <c r="I476" s="423"/>
      <c r="J476" s="423"/>
      <c r="K476" s="423"/>
      <c r="L476" s="423"/>
      <c r="M476" s="253"/>
      <c r="N476" s="253"/>
      <c r="O476" s="253"/>
      <c r="P476" s="253"/>
      <c r="Q476" s="253"/>
      <c r="R476" s="253"/>
      <c r="S476" s="253"/>
      <c r="T476" s="253"/>
      <c r="U476" s="253"/>
      <c r="V476" s="253"/>
      <c r="W476" s="253"/>
      <c r="X476" s="253"/>
      <c r="Y476" s="253"/>
      <c r="Z476" s="253"/>
      <c r="AA476" s="253"/>
      <c r="AB476" s="253"/>
    </row>
    <row r="477" spans="1:28" ht="11.25" customHeight="1" x14ac:dyDescent="0.25">
      <c r="A477" s="376"/>
      <c r="B477" s="253"/>
      <c r="C477" s="422"/>
      <c r="D477" s="378"/>
      <c r="E477" s="423"/>
      <c r="F477" s="423"/>
      <c r="G477" s="423"/>
      <c r="H477" s="423"/>
      <c r="I477" s="423"/>
      <c r="J477" s="423"/>
      <c r="K477" s="423"/>
      <c r="L477" s="423"/>
      <c r="M477" s="253"/>
      <c r="N477" s="253"/>
      <c r="O477" s="253"/>
      <c r="P477" s="253"/>
      <c r="Q477" s="253"/>
      <c r="R477" s="253"/>
      <c r="S477" s="253"/>
      <c r="T477" s="253"/>
      <c r="U477" s="253"/>
      <c r="V477" s="253"/>
      <c r="W477" s="253"/>
      <c r="X477" s="253"/>
      <c r="Y477" s="253"/>
      <c r="Z477" s="253"/>
      <c r="AA477" s="253"/>
      <c r="AB477" s="253"/>
    </row>
    <row r="478" spans="1:28" ht="11.25" customHeight="1" x14ac:dyDescent="0.25">
      <c r="A478" s="376"/>
      <c r="B478" s="253"/>
      <c r="C478" s="422"/>
      <c r="D478" s="378"/>
      <c r="E478" s="423"/>
      <c r="F478" s="423"/>
      <c r="G478" s="423"/>
      <c r="H478" s="423"/>
      <c r="I478" s="423"/>
      <c r="J478" s="423"/>
      <c r="K478" s="423"/>
      <c r="L478" s="423"/>
      <c r="M478" s="253"/>
      <c r="N478" s="253"/>
      <c r="O478" s="253"/>
      <c r="P478" s="253"/>
      <c r="Q478" s="253"/>
      <c r="R478" s="253"/>
      <c r="S478" s="253"/>
      <c r="T478" s="253"/>
      <c r="U478" s="253"/>
      <c r="V478" s="253"/>
      <c r="W478" s="253"/>
      <c r="X478" s="253"/>
      <c r="Y478" s="253"/>
      <c r="Z478" s="253"/>
      <c r="AA478" s="253"/>
      <c r="AB478" s="253"/>
    </row>
    <row r="479" spans="1:28" ht="11.25" customHeight="1" x14ac:dyDescent="0.25">
      <c r="A479" s="376"/>
      <c r="B479" s="253"/>
      <c r="C479" s="422"/>
      <c r="D479" s="378"/>
      <c r="E479" s="423"/>
      <c r="F479" s="423"/>
      <c r="G479" s="423"/>
      <c r="H479" s="423"/>
      <c r="I479" s="423"/>
      <c r="J479" s="423"/>
      <c r="K479" s="423"/>
      <c r="L479" s="423"/>
      <c r="M479" s="253"/>
      <c r="N479" s="253"/>
      <c r="O479" s="253"/>
      <c r="P479" s="253"/>
      <c r="Q479" s="253"/>
      <c r="R479" s="253"/>
      <c r="S479" s="253"/>
      <c r="T479" s="253"/>
      <c r="U479" s="253"/>
      <c r="V479" s="253"/>
      <c r="W479" s="253"/>
      <c r="X479" s="253"/>
      <c r="Y479" s="253"/>
      <c r="Z479" s="253"/>
      <c r="AA479" s="253"/>
      <c r="AB479" s="253"/>
    </row>
    <row r="480" spans="1:28" ht="11.25" customHeight="1" x14ac:dyDescent="0.25">
      <c r="A480" s="376"/>
      <c r="B480" s="253"/>
      <c r="C480" s="422"/>
      <c r="D480" s="378"/>
      <c r="E480" s="423"/>
      <c r="F480" s="423"/>
      <c r="G480" s="423"/>
      <c r="H480" s="423"/>
      <c r="I480" s="423"/>
      <c r="J480" s="423"/>
      <c r="K480" s="423"/>
      <c r="L480" s="423"/>
      <c r="M480" s="253"/>
      <c r="N480" s="253"/>
      <c r="O480" s="253"/>
      <c r="P480" s="253"/>
      <c r="Q480" s="253"/>
      <c r="R480" s="253"/>
      <c r="S480" s="253"/>
      <c r="T480" s="253"/>
      <c r="U480" s="253"/>
      <c r="V480" s="253"/>
      <c r="W480" s="253"/>
      <c r="X480" s="253"/>
      <c r="Y480" s="253"/>
      <c r="Z480" s="253"/>
      <c r="AA480" s="253"/>
      <c r="AB480" s="253"/>
    </row>
    <row r="481" spans="1:28" ht="11.25" customHeight="1" x14ac:dyDescent="0.25">
      <c r="A481" s="376"/>
      <c r="B481" s="253"/>
      <c r="C481" s="422"/>
      <c r="D481" s="378"/>
      <c r="E481" s="423"/>
      <c r="F481" s="423"/>
      <c r="G481" s="423"/>
      <c r="H481" s="423"/>
      <c r="I481" s="423"/>
      <c r="J481" s="423"/>
      <c r="K481" s="423"/>
      <c r="L481" s="423"/>
      <c r="M481" s="253"/>
      <c r="N481" s="253"/>
      <c r="O481" s="253"/>
      <c r="P481" s="253"/>
      <c r="Q481" s="253"/>
      <c r="R481" s="253"/>
      <c r="S481" s="253"/>
      <c r="T481" s="253"/>
      <c r="U481" s="253"/>
      <c r="V481" s="253"/>
      <c r="W481" s="253"/>
      <c r="X481" s="253"/>
      <c r="Y481" s="253"/>
      <c r="Z481" s="253"/>
      <c r="AA481" s="253"/>
      <c r="AB481" s="253"/>
    </row>
    <row r="482" spans="1:28" ht="11.25" customHeight="1" x14ac:dyDescent="0.25">
      <c r="A482" s="376"/>
      <c r="B482" s="253"/>
      <c r="C482" s="422"/>
      <c r="D482" s="378"/>
      <c r="E482" s="423"/>
      <c r="F482" s="423"/>
      <c r="G482" s="423"/>
      <c r="H482" s="423"/>
      <c r="I482" s="423"/>
      <c r="J482" s="423"/>
      <c r="K482" s="423"/>
      <c r="L482" s="423"/>
      <c r="M482" s="253"/>
      <c r="N482" s="253"/>
      <c r="O482" s="253"/>
      <c r="P482" s="253"/>
      <c r="Q482" s="253"/>
      <c r="R482" s="253"/>
      <c r="S482" s="253"/>
      <c r="T482" s="253"/>
      <c r="U482" s="253"/>
      <c r="V482" s="253"/>
      <c r="W482" s="253"/>
      <c r="X482" s="253"/>
      <c r="Y482" s="253"/>
      <c r="Z482" s="253"/>
      <c r="AA482" s="253"/>
      <c r="AB482" s="253"/>
    </row>
    <row r="483" spans="1:28" ht="11.25" customHeight="1" x14ac:dyDescent="0.25">
      <c r="A483" s="376"/>
      <c r="B483" s="253"/>
      <c r="C483" s="422"/>
      <c r="D483" s="378"/>
      <c r="E483" s="423"/>
      <c r="F483" s="423"/>
      <c r="G483" s="423"/>
      <c r="H483" s="423"/>
      <c r="I483" s="423"/>
      <c r="J483" s="423"/>
      <c r="K483" s="423"/>
      <c r="L483" s="423"/>
      <c r="M483" s="253"/>
      <c r="N483" s="253"/>
      <c r="O483" s="253"/>
      <c r="P483" s="253"/>
      <c r="Q483" s="253"/>
      <c r="R483" s="253"/>
      <c r="S483" s="253"/>
      <c r="T483" s="253"/>
      <c r="U483" s="253"/>
      <c r="V483" s="253"/>
      <c r="W483" s="253"/>
      <c r="X483" s="253"/>
      <c r="Y483" s="253"/>
      <c r="Z483" s="253"/>
      <c r="AA483" s="253"/>
      <c r="AB483" s="253"/>
    </row>
    <row r="484" spans="1:28" ht="11.25" customHeight="1" x14ac:dyDescent="0.25">
      <c r="A484" s="376"/>
      <c r="B484" s="253"/>
      <c r="C484" s="422"/>
      <c r="D484" s="378"/>
      <c r="E484" s="423"/>
      <c r="F484" s="423"/>
      <c r="G484" s="423"/>
      <c r="H484" s="423"/>
      <c r="I484" s="423"/>
      <c r="J484" s="423"/>
      <c r="K484" s="423"/>
      <c r="L484" s="423"/>
      <c r="M484" s="253"/>
      <c r="N484" s="253"/>
      <c r="O484" s="253"/>
      <c r="P484" s="253"/>
      <c r="Q484" s="253"/>
      <c r="R484" s="253"/>
      <c r="S484" s="253"/>
      <c r="T484" s="253"/>
      <c r="U484" s="253"/>
      <c r="V484" s="253"/>
      <c r="W484" s="253"/>
      <c r="X484" s="253"/>
      <c r="Y484" s="253"/>
      <c r="Z484" s="253"/>
      <c r="AA484" s="253"/>
      <c r="AB484" s="253"/>
    </row>
    <row r="485" spans="1:28" ht="11.25" customHeight="1" x14ac:dyDescent="0.25">
      <c r="A485" s="376"/>
      <c r="B485" s="253"/>
      <c r="C485" s="422"/>
      <c r="D485" s="378"/>
      <c r="E485" s="423"/>
      <c r="F485" s="423"/>
      <c r="G485" s="423"/>
      <c r="H485" s="423"/>
      <c r="I485" s="423"/>
      <c r="J485" s="423"/>
      <c r="K485" s="423"/>
      <c r="L485" s="423"/>
      <c r="M485" s="253"/>
      <c r="N485" s="253"/>
      <c r="O485" s="253"/>
      <c r="P485" s="253"/>
      <c r="Q485" s="253"/>
      <c r="R485" s="253"/>
      <c r="S485" s="253"/>
      <c r="T485" s="253"/>
      <c r="U485" s="253"/>
      <c r="V485" s="253"/>
      <c r="W485" s="253"/>
      <c r="X485" s="253"/>
      <c r="Y485" s="253"/>
      <c r="Z485" s="253"/>
      <c r="AA485" s="253"/>
      <c r="AB485" s="253"/>
    </row>
    <row r="486" spans="1:28" ht="11.25" customHeight="1" x14ac:dyDescent="0.25">
      <c r="A486" s="376"/>
      <c r="B486" s="253"/>
      <c r="C486" s="422"/>
      <c r="D486" s="378"/>
      <c r="E486" s="423"/>
      <c r="F486" s="423"/>
      <c r="G486" s="423"/>
      <c r="H486" s="423"/>
      <c r="I486" s="423"/>
      <c r="J486" s="423"/>
      <c r="K486" s="423"/>
      <c r="L486" s="423"/>
      <c r="M486" s="253"/>
      <c r="N486" s="253"/>
      <c r="O486" s="253"/>
      <c r="P486" s="253"/>
      <c r="Q486" s="253"/>
      <c r="R486" s="253"/>
      <c r="S486" s="253"/>
      <c r="T486" s="253"/>
      <c r="U486" s="253"/>
      <c r="V486" s="253"/>
      <c r="W486" s="253"/>
      <c r="X486" s="253"/>
      <c r="Y486" s="253"/>
      <c r="Z486" s="253"/>
      <c r="AA486" s="253"/>
      <c r="AB486" s="253"/>
    </row>
    <row r="487" spans="1:28" ht="11.25" customHeight="1" x14ac:dyDescent="0.25">
      <c r="A487" s="376"/>
      <c r="B487" s="253"/>
      <c r="C487" s="422"/>
      <c r="D487" s="378"/>
      <c r="E487" s="423"/>
      <c r="F487" s="423"/>
      <c r="G487" s="423"/>
      <c r="H487" s="423"/>
      <c r="I487" s="423"/>
      <c r="J487" s="423"/>
      <c r="K487" s="423"/>
      <c r="L487" s="423"/>
      <c r="M487" s="253"/>
      <c r="N487" s="253"/>
      <c r="O487" s="253"/>
      <c r="P487" s="253"/>
      <c r="Q487" s="253"/>
      <c r="R487" s="253"/>
      <c r="S487" s="253"/>
      <c r="T487" s="253"/>
      <c r="U487" s="253"/>
      <c r="V487" s="253"/>
      <c r="W487" s="253"/>
      <c r="X487" s="253"/>
      <c r="Y487" s="253"/>
      <c r="Z487" s="253"/>
      <c r="AA487" s="253"/>
      <c r="AB487" s="253"/>
    </row>
    <row r="488" spans="1:28" ht="11.25" customHeight="1" x14ac:dyDescent="0.25">
      <c r="A488" s="376"/>
      <c r="B488" s="253"/>
      <c r="C488" s="422"/>
      <c r="D488" s="378"/>
      <c r="E488" s="423"/>
      <c r="F488" s="423"/>
      <c r="G488" s="423"/>
      <c r="H488" s="423"/>
      <c r="I488" s="423"/>
      <c r="J488" s="423"/>
      <c r="K488" s="423"/>
      <c r="L488" s="423"/>
      <c r="M488" s="253"/>
      <c r="N488" s="253"/>
      <c r="O488" s="253"/>
      <c r="P488" s="253"/>
      <c r="Q488" s="253"/>
      <c r="R488" s="253"/>
      <c r="S488" s="253"/>
      <c r="T488" s="253"/>
      <c r="U488" s="253"/>
      <c r="V488" s="253"/>
      <c r="W488" s="253"/>
      <c r="X488" s="253"/>
      <c r="Y488" s="253"/>
      <c r="Z488" s="253"/>
      <c r="AA488" s="253"/>
      <c r="AB488" s="253"/>
    </row>
    <row r="489" spans="1:28" ht="11.25" customHeight="1" x14ac:dyDescent="0.25">
      <c r="A489" s="376"/>
      <c r="B489" s="253"/>
      <c r="C489" s="422"/>
      <c r="D489" s="378"/>
      <c r="E489" s="423"/>
      <c r="F489" s="423"/>
      <c r="G489" s="423"/>
      <c r="H489" s="423"/>
      <c r="I489" s="423"/>
      <c r="J489" s="423"/>
      <c r="K489" s="423"/>
      <c r="L489" s="423"/>
      <c r="M489" s="253"/>
      <c r="N489" s="253"/>
      <c r="O489" s="253"/>
      <c r="P489" s="253"/>
      <c r="Q489" s="253"/>
      <c r="R489" s="253"/>
      <c r="S489" s="253"/>
      <c r="T489" s="253"/>
      <c r="U489" s="253"/>
      <c r="V489" s="253"/>
      <c r="W489" s="253"/>
      <c r="X489" s="253"/>
      <c r="Y489" s="253"/>
      <c r="Z489" s="253"/>
      <c r="AA489" s="253"/>
      <c r="AB489" s="253"/>
    </row>
    <row r="490" spans="1:28" ht="11.25" customHeight="1" x14ac:dyDescent="0.25">
      <c r="A490" s="376"/>
      <c r="B490" s="253"/>
      <c r="C490" s="422"/>
      <c r="D490" s="378"/>
      <c r="E490" s="423"/>
      <c r="F490" s="423"/>
      <c r="G490" s="423"/>
      <c r="H490" s="423"/>
      <c r="I490" s="423"/>
      <c r="J490" s="423"/>
      <c r="K490" s="423"/>
      <c r="L490" s="423"/>
      <c r="M490" s="253"/>
      <c r="N490" s="253"/>
      <c r="O490" s="253"/>
      <c r="P490" s="253"/>
      <c r="Q490" s="253"/>
      <c r="R490" s="253"/>
      <c r="S490" s="253"/>
      <c r="T490" s="253"/>
      <c r="U490" s="253"/>
      <c r="V490" s="253"/>
      <c r="W490" s="253"/>
      <c r="X490" s="253"/>
      <c r="Y490" s="253"/>
      <c r="Z490" s="253"/>
      <c r="AA490" s="253"/>
      <c r="AB490" s="253"/>
    </row>
    <row r="491" spans="1:28" ht="11.25" customHeight="1" x14ac:dyDescent="0.25">
      <c r="A491" s="376"/>
      <c r="B491" s="253"/>
      <c r="C491" s="422"/>
      <c r="D491" s="378"/>
      <c r="E491" s="423"/>
      <c r="F491" s="423"/>
      <c r="G491" s="423"/>
      <c r="H491" s="423"/>
      <c r="I491" s="423"/>
      <c r="J491" s="423"/>
      <c r="K491" s="423"/>
      <c r="L491" s="423"/>
      <c r="M491" s="253"/>
      <c r="N491" s="253"/>
      <c r="O491" s="253"/>
      <c r="P491" s="253"/>
      <c r="Q491" s="253"/>
      <c r="R491" s="253"/>
      <c r="S491" s="253"/>
      <c r="T491" s="253"/>
      <c r="U491" s="253"/>
      <c r="V491" s="253"/>
      <c r="W491" s="253"/>
      <c r="X491" s="253"/>
      <c r="Y491" s="253"/>
      <c r="Z491" s="253"/>
      <c r="AA491" s="253"/>
      <c r="AB491" s="253"/>
    </row>
    <row r="492" spans="1:28" ht="11.25" customHeight="1" x14ac:dyDescent="0.25">
      <c r="A492" s="376"/>
      <c r="B492" s="253"/>
      <c r="C492" s="422"/>
      <c r="D492" s="378"/>
      <c r="E492" s="423"/>
      <c r="F492" s="423"/>
      <c r="G492" s="423"/>
      <c r="H492" s="423"/>
      <c r="I492" s="423"/>
      <c r="J492" s="423"/>
      <c r="K492" s="423"/>
      <c r="L492" s="423"/>
      <c r="M492" s="253"/>
      <c r="N492" s="253"/>
      <c r="O492" s="253"/>
      <c r="P492" s="253"/>
      <c r="Q492" s="253"/>
      <c r="R492" s="253"/>
      <c r="S492" s="253"/>
      <c r="T492" s="253"/>
      <c r="U492" s="253"/>
      <c r="V492" s="253"/>
      <c r="W492" s="253"/>
      <c r="X492" s="253"/>
      <c r="Y492" s="253"/>
      <c r="Z492" s="253"/>
      <c r="AA492" s="253"/>
      <c r="AB492" s="253"/>
    </row>
    <row r="493" spans="1:28" ht="11.25" customHeight="1" x14ac:dyDescent="0.25">
      <c r="A493" s="376"/>
      <c r="B493" s="253"/>
      <c r="C493" s="422"/>
      <c r="D493" s="378"/>
      <c r="E493" s="423"/>
      <c r="F493" s="423"/>
      <c r="G493" s="423"/>
      <c r="H493" s="423"/>
      <c r="I493" s="423"/>
      <c r="J493" s="423"/>
      <c r="K493" s="423"/>
      <c r="L493" s="423"/>
      <c r="M493" s="253"/>
      <c r="N493" s="253"/>
      <c r="O493" s="253"/>
      <c r="P493" s="253"/>
      <c r="Q493" s="253"/>
      <c r="R493" s="253"/>
      <c r="S493" s="253"/>
      <c r="T493" s="253"/>
      <c r="U493" s="253"/>
      <c r="V493" s="253"/>
      <c r="W493" s="253"/>
      <c r="X493" s="253"/>
      <c r="Y493" s="253"/>
      <c r="Z493" s="253"/>
      <c r="AA493" s="253"/>
      <c r="AB493" s="253"/>
    </row>
    <row r="494" spans="1:28" ht="11.25" customHeight="1" x14ac:dyDescent="0.25">
      <c r="A494" s="376"/>
      <c r="B494" s="253"/>
      <c r="C494" s="422"/>
      <c r="D494" s="378"/>
      <c r="E494" s="423"/>
      <c r="F494" s="423"/>
      <c r="G494" s="423"/>
      <c r="H494" s="423"/>
      <c r="I494" s="423"/>
      <c r="J494" s="423"/>
      <c r="K494" s="423"/>
      <c r="L494" s="423"/>
      <c r="M494" s="253"/>
      <c r="N494" s="253"/>
      <c r="O494" s="253"/>
      <c r="P494" s="253"/>
      <c r="Q494" s="253"/>
      <c r="R494" s="253"/>
      <c r="S494" s="253"/>
      <c r="T494" s="253"/>
      <c r="U494" s="253"/>
      <c r="V494" s="253"/>
      <c r="W494" s="253"/>
      <c r="X494" s="253"/>
      <c r="Y494" s="253"/>
      <c r="Z494" s="253"/>
      <c r="AA494" s="253"/>
      <c r="AB494" s="253"/>
    </row>
    <row r="495" spans="1:28" ht="11.25" customHeight="1" x14ac:dyDescent="0.25">
      <c r="A495" s="376"/>
      <c r="B495" s="253"/>
      <c r="C495" s="422"/>
      <c r="D495" s="378"/>
      <c r="E495" s="423"/>
      <c r="F495" s="423"/>
      <c r="G495" s="423"/>
      <c r="H495" s="423"/>
      <c r="I495" s="423"/>
      <c r="J495" s="423"/>
      <c r="K495" s="423"/>
      <c r="L495" s="423"/>
      <c r="M495" s="253"/>
      <c r="N495" s="253"/>
      <c r="O495" s="253"/>
      <c r="P495" s="253"/>
      <c r="Q495" s="253"/>
      <c r="R495" s="253"/>
      <c r="S495" s="253"/>
      <c r="T495" s="253"/>
      <c r="U495" s="253"/>
      <c r="V495" s="253"/>
      <c r="W495" s="253"/>
      <c r="X495" s="253"/>
      <c r="Y495" s="253"/>
      <c r="Z495" s="253"/>
      <c r="AA495" s="253"/>
      <c r="AB495" s="253"/>
    </row>
    <row r="496" spans="1:28" ht="11.25" customHeight="1" x14ac:dyDescent="0.25">
      <c r="A496" s="376"/>
      <c r="B496" s="253"/>
      <c r="C496" s="422"/>
      <c r="D496" s="378"/>
      <c r="E496" s="423"/>
      <c r="F496" s="423"/>
      <c r="G496" s="423"/>
      <c r="H496" s="423"/>
      <c r="I496" s="423"/>
      <c r="J496" s="423"/>
      <c r="K496" s="423"/>
      <c r="L496" s="423"/>
      <c r="M496" s="253"/>
      <c r="N496" s="253"/>
      <c r="O496" s="253"/>
      <c r="P496" s="253"/>
      <c r="Q496" s="253"/>
      <c r="R496" s="253"/>
      <c r="S496" s="253"/>
      <c r="T496" s="253"/>
      <c r="U496" s="253"/>
      <c r="V496" s="253"/>
      <c r="W496" s="253"/>
      <c r="X496" s="253"/>
      <c r="Y496" s="253"/>
      <c r="Z496" s="253"/>
      <c r="AA496" s="253"/>
      <c r="AB496" s="253"/>
    </row>
    <row r="497" spans="1:28" ht="11.25" customHeight="1" x14ac:dyDescent="0.25">
      <c r="A497" s="376"/>
      <c r="B497" s="253"/>
      <c r="C497" s="422"/>
      <c r="D497" s="378"/>
      <c r="E497" s="423"/>
      <c r="F497" s="423"/>
      <c r="G497" s="423"/>
      <c r="H497" s="423"/>
      <c r="I497" s="423"/>
      <c r="J497" s="423"/>
      <c r="K497" s="423"/>
      <c r="L497" s="423"/>
      <c r="M497" s="253"/>
      <c r="N497" s="253"/>
      <c r="O497" s="253"/>
      <c r="P497" s="253"/>
      <c r="Q497" s="253"/>
      <c r="R497" s="253"/>
      <c r="S497" s="253"/>
      <c r="T497" s="253"/>
      <c r="U497" s="253"/>
      <c r="V497" s="253"/>
      <c r="W497" s="253"/>
      <c r="X497" s="253"/>
      <c r="Y497" s="253"/>
      <c r="Z497" s="253"/>
      <c r="AA497" s="253"/>
      <c r="AB497" s="253"/>
    </row>
    <row r="498" spans="1:28" ht="11.25" customHeight="1" x14ac:dyDescent="0.25">
      <c r="A498" s="376"/>
      <c r="B498" s="253"/>
      <c r="C498" s="422"/>
      <c r="D498" s="378"/>
      <c r="E498" s="423"/>
      <c r="F498" s="423"/>
      <c r="G498" s="423"/>
      <c r="H498" s="423"/>
      <c r="I498" s="423"/>
      <c r="J498" s="423"/>
      <c r="K498" s="423"/>
      <c r="L498" s="423"/>
      <c r="M498" s="253"/>
      <c r="N498" s="253"/>
      <c r="O498" s="253"/>
      <c r="P498" s="253"/>
      <c r="Q498" s="253"/>
      <c r="R498" s="253"/>
      <c r="S498" s="253"/>
      <c r="T498" s="253"/>
      <c r="U498" s="253"/>
      <c r="V498" s="253"/>
      <c r="W498" s="253"/>
      <c r="X498" s="253"/>
      <c r="Y498" s="253"/>
      <c r="Z498" s="253"/>
      <c r="AA498" s="253"/>
      <c r="AB498" s="253"/>
    </row>
    <row r="499" spans="1:28" ht="11.25" customHeight="1" x14ac:dyDescent="0.25">
      <c r="A499" s="376"/>
      <c r="B499" s="253"/>
      <c r="C499" s="422"/>
      <c r="D499" s="378"/>
      <c r="E499" s="423"/>
      <c r="F499" s="423"/>
      <c r="G499" s="423"/>
      <c r="H499" s="423"/>
      <c r="I499" s="423"/>
      <c r="J499" s="423"/>
      <c r="K499" s="423"/>
      <c r="L499" s="423"/>
      <c r="M499" s="253"/>
      <c r="N499" s="253"/>
      <c r="O499" s="253"/>
      <c r="P499" s="253"/>
      <c r="Q499" s="253"/>
      <c r="R499" s="253"/>
      <c r="S499" s="253"/>
      <c r="T499" s="253"/>
      <c r="U499" s="253"/>
      <c r="V499" s="253"/>
      <c r="W499" s="253"/>
      <c r="X499" s="253"/>
      <c r="Y499" s="253"/>
      <c r="Z499" s="253"/>
      <c r="AA499" s="253"/>
      <c r="AB499" s="253"/>
    </row>
    <row r="500" spans="1:28" ht="11.25" customHeight="1" x14ac:dyDescent="0.25">
      <c r="A500" s="376"/>
      <c r="B500" s="253"/>
      <c r="C500" s="422"/>
      <c r="D500" s="378"/>
      <c r="E500" s="423"/>
      <c r="F500" s="423"/>
      <c r="G500" s="423"/>
      <c r="H500" s="423"/>
      <c r="I500" s="423"/>
      <c r="J500" s="423"/>
      <c r="K500" s="423"/>
      <c r="L500" s="423"/>
      <c r="M500" s="253"/>
      <c r="N500" s="253"/>
      <c r="O500" s="253"/>
      <c r="P500" s="253"/>
      <c r="Q500" s="253"/>
      <c r="R500" s="253"/>
      <c r="S500" s="253"/>
      <c r="T500" s="253"/>
      <c r="U500" s="253"/>
      <c r="V500" s="253"/>
      <c r="W500" s="253"/>
      <c r="X500" s="253"/>
      <c r="Y500" s="253"/>
      <c r="Z500" s="253"/>
      <c r="AA500" s="253"/>
      <c r="AB500" s="253"/>
    </row>
    <row r="501" spans="1:28" ht="11.25" customHeight="1" x14ac:dyDescent="0.25">
      <c r="A501" s="376"/>
      <c r="B501" s="253"/>
      <c r="C501" s="422"/>
      <c r="D501" s="378"/>
      <c r="E501" s="423"/>
      <c r="F501" s="423"/>
      <c r="G501" s="423"/>
      <c r="H501" s="423"/>
      <c r="I501" s="423"/>
      <c r="J501" s="423"/>
      <c r="K501" s="423"/>
      <c r="L501" s="423"/>
      <c r="M501" s="253"/>
      <c r="N501" s="253"/>
      <c r="O501" s="253"/>
      <c r="P501" s="253"/>
      <c r="Q501" s="253"/>
      <c r="R501" s="253"/>
      <c r="S501" s="253"/>
      <c r="T501" s="253"/>
      <c r="U501" s="253"/>
      <c r="V501" s="253"/>
      <c r="W501" s="253"/>
      <c r="X501" s="253"/>
      <c r="Y501" s="253"/>
      <c r="Z501" s="253"/>
      <c r="AA501" s="253"/>
      <c r="AB501" s="253"/>
    </row>
    <row r="502" spans="1:28" ht="11.25" customHeight="1" x14ac:dyDescent="0.25">
      <c r="A502" s="376"/>
      <c r="B502" s="253"/>
      <c r="C502" s="422"/>
      <c r="D502" s="378"/>
      <c r="E502" s="423"/>
      <c r="F502" s="423"/>
      <c r="G502" s="423"/>
      <c r="H502" s="423"/>
      <c r="I502" s="423"/>
      <c r="J502" s="423"/>
      <c r="K502" s="423"/>
      <c r="L502" s="423"/>
      <c r="M502" s="253"/>
      <c r="N502" s="253"/>
      <c r="O502" s="253"/>
      <c r="P502" s="253"/>
      <c r="Q502" s="253"/>
      <c r="R502" s="253"/>
      <c r="S502" s="253"/>
      <c r="T502" s="253"/>
      <c r="U502" s="253"/>
      <c r="V502" s="253"/>
      <c r="W502" s="253"/>
      <c r="X502" s="253"/>
      <c r="Y502" s="253"/>
      <c r="Z502" s="253"/>
      <c r="AA502" s="253"/>
      <c r="AB502" s="253"/>
    </row>
    <row r="503" spans="1:28" ht="11.25" customHeight="1" x14ac:dyDescent="0.25">
      <c r="A503" s="376"/>
      <c r="B503" s="253"/>
      <c r="C503" s="422"/>
      <c r="D503" s="378"/>
      <c r="E503" s="423"/>
      <c r="F503" s="423"/>
      <c r="G503" s="423"/>
      <c r="H503" s="423"/>
      <c r="I503" s="423"/>
      <c r="J503" s="423"/>
      <c r="K503" s="423"/>
      <c r="L503" s="423"/>
      <c r="M503" s="253"/>
      <c r="N503" s="253"/>
      <c r="O503" s="253"/>
      <c r="P503" s="253"/>
      <c r="Q503" s="253"/>
      <c r="R503" s="253"/>
      <c r="S503" s="253"/>
      <c r="T503" s="253"/>
      <c r="U503" s="253"/>
      <c r="V503" s="253"/>
      <c r="W503" s="253"/>
      <c r="X503" s="253"/>
      <c r="Y503" s="253"/>
      <c r="Z503" s="253"/>
      <c r="AA503" s="253"/>
      <c r="AB503" s="253"/>
    </row>
    <row r="504" spans="1:28" ht="11.25" customHeight="1" x14ac:dyDescent="0.25">
      <c r="A504" s="376"/>
      <c r="B504" s="253"/>
      <c r="C504" s="422"/>
      <c r="D504" s="378"/>
      <c r="E504" s="423"/>
      <c r="F504" s="423"/>
      <c r="G504" s="423"/>
      <c r="H504" s="423"/>
      <c r="I504" s="423"/>
      <c r="J504" s="423"/>
      <c r="K504" s="423"/>
      <c r="L504" s="423"/>
      <c r="M504" s="253"/>
      <c r="N504" s="253"/>
      <c r="O504" s="253"/>
      <c r="P504" s="253"/>
      <c r="Q504" s="253"/>
      <c r="R504" s="253"/>
      <c r="S504" s="253"/>
      <c r="T504" s="253"/>
      <c r="U504" s="253"/>
      <c r="V504" s="253"/>
      <c r="W504" s="253"/>
      <c r="X504" s="253"/>
      <c r="Y504" s="253"/>
      <c r="Z504" s="253"/>
      <c r="AA504" s="253"/>
      <c r="AB504" s="253"/>
    </row>
    <row r="505" spans="1:28" ht="11.25" customHeight="1" x14ac:dyDescent="0.25">
      <c r="A505" s="376"/>
      <c r="B505" s="253"/>
      <c r="C505" s="422"/>
      <c r="D505" s="378"/>
      <c r="E505" s="423"/>
      <c r="F505" s="423"/>
      <c r="G505" s="423"/>
      <c r="H505" s="423"/>
      <c r="I505" s="423"/>
      <c r="J505" s="423"/>
      <c r="K505" s="423"/>
      <c r="L505" s="423"/>
      <c r="M505" s="253"/>
      <c r="N505" s="253"/>
      <c r="O505" s="253"/>
      <c r="P505" s="253"/>
      <c r="Q505" s="253"/>
      <c r="R505" s="253"/>
      <c r="S505" s="253"/>
      <c r="T505" s="253"/>
      <c r="U505" s="253"/>
      <c r="V505" s="253"/>
      <c r="W505" s="253"/>
      <c r="X505" s="253"/>
      <c r="Y505" s="253"/>
      <c r="Z505" s="253"/>
      <c r="AA505" s="253"/>
      <c r="AB505" s="253"/>
    </row>
    <row r="506" spans="1:28" ht="11.25" customHeight="1" x14ac:dyDescent="0.25">
      <c r="A506" s="376"/>
      <c r="B506" s="253"/>
      <c r="C506" s="422"/>
      <c r="D506" s="378"/>
      <c r="E506" s="423"/>
      <c r="F506" s="423"/>
      <c r="G506" s="423"/>
      <c r="H506" s="423"/>
      <c r="I506" s="423"/>
      <c r="J506" s="423"/>
      <c r="K506" s="423"/>
      <c r="L506" s="423"/>
      <c r="M506" s="253"/>
      <c r="N506" s="253"/>
      <c r="O506" s="253"/>
      <c r="P506" s="253"/>
      <c r="Q506" s="253"/>
      <c r="R506" s="253"/>
      <c r="S506" s="253"/>
      <c r="T506" s="253"/>
      <c r="U506" s="253"/>
      <c r="V506" s="253"/>
      <c r="W506" s="253"/>
      <c r="X506" s="253"/>
      <c r="Y506" s="253"/>
      <c r="Z506" s="253"/>
      <c r="AA506" s="253"/>
      <c r="AB506" s="253"/>
    </row>
    <row r="507" spans="1:28" ht="11.25" customHeight="1" x14ac:dyDescent="0.25">
      <c r="A507" s="376"/>
      <c r="B507" s="253"/>
      <c r="C507" s="422"/>
      <c r="D507" s="378"/>
      <c r="E507" s="423"/>
      <c r="F507" s="423"/>
      <c r="G507" s="423"/>
      <c r="H507" s="423"/>
      <c r="I507" s="423"/>
      <c r="J507" s="423"/>
      <c r="K507" s="423"/>
      <c r="L507" s="423"/>
      <c r="M507" s="253"/>
      <c r="N507" s="253"/>
      <c r="O507" s="253"/>
      <c r="P507" s="253"/>
      <c r="Q507" s="253"/>
      <c r="R507" s="253"/>
      <c r="S507" s="253"/>
      <c r="T507" s="253"/>
      <c r="U507" s="253"/>
      <c r="V507" s="253"/>
      <c r="W507" s="253"/>
      <c r="X507" s="253"/>
      <c r="Y507" s="253"/>
      <c r="Z507" s="253"/>
      <c r="AA507" s="253"/>
      <c r="AB507" s="253"/>
    </row>
    <row r="508" spans="1:28" ht="11.25" customHeight="1" x14ac:dyDescent="0.25">
      <c r="A508" s="376"/>
      <c r="B508" s="253"/>
      <c r="C508" s="422"/>
      <c r="D508" s="378"/>
      <c r="E508" s="423"/>
      <c r="F508" s="423"/>
      <c r="G508" s="423"/>
      <c r="H508" s="423"/>
      <c r="I508" s="423"/>
      <c r="J508" s="423"/>
      <c r="K508" s="423"/>
      <c r="L508" s="423"/>
      <c r="M508" s="253"/>
      <c r="N508" s="253"/>
      <c r="O508" s="253"/>
      <c r="P508" s="253"/>
      <c r="Q508" s="253"/>
      <c r="R508" s="253"/>
      <c r="S508" s="253"/>
      <c r="T508" s="253"/>
      <c r="U508" s="253"/>
      <c r="V508" s="253"/>
      <c r="W508" s="253"/>
      <c r="X508" s="253"/>
      <c r="Y508" s="253"/>
      <c r="Z508" s="253"/>
      <c r="AA508" s="253"/>
      <c r="AB508" s="253"/>
    </row>
    <row r="509" spans="1:28" ht="11.25" customHeight="1" x14ac:dyDescent="0.25">
      <c r="A509" s="376"/>
      <c r="B509" s="253"/>
      <c r="C509" s="422"/>
      <c r="D509" s="378"/>
      <c r="E509" s="423"/>
      <c r="F509" s="423"/>
      <c r="G509" s="423"/>
      <c r="H509" s="423"/>
      <c r="I509" s="423"/>
      <c r="J509" s="423"/>
      <c r="K509" s="423"/>
      <c r="L509" s="423"/>
      <c r="M509" s="253"/>
      <c r="N509" s="253"/>
      <c r="O509" s="253"/>
      <c r="P509" s="253"/>
      <c r="Q509" s="253"/>
      <c r="R509" s="253"/>
      <c r="S509" s="253"/>
      <c r="T509" s="253"/>
      <c r="U509" s="253"/>
      <c r="V509" s="253"/>
      <c r="W509" s="253"/>
      <c r="X509" s="253"/>
      <c r="Y509" s="253"/>
      <c r="Z509" s="253"/>
      <c r="AA509" s="253"/>
      <c r="AB509" s="253"/>
    </row>
    <row r="510" spans="1:28" ht="11.25" customHeight="1" x14ac:dyDescent="0.25">
      <c r="A510" s="376"/>
      <c r="B510" s="253"/>
      <c r="C510" s="422"/>
      <c r="D510" s="378"/>
      <c r="E510" s="423"/>
      <c r="F510" s="423"/>
      <c r="G510" s="423"/>
      <c r="H510" s="423"/>
      <c r="I510" s="423"/>
      <c r="J510" s="423"/>
      <c r="K510" s="423"/>
      <c r="L510" s="423"/>
      <c r="M510" s="253"/>
      <c r="N510" s="253"/>
      <c r="O510" s="253"/>
      <c r="P510" s="253"/>
      <c r="Q510" s="253"/>
      <c r="R510" s="253"/>
      <c r="S510" s="253"/>
      <c r="T510" s="253"/>
      <c r="U510" s="253"/>
      <c r="V510" s="253"/>
      <c r="W510" s="253"/>
      <c r="X510" s="253"/>
      <c r="Y510" s="253"/>
      <c r="Z510" s="253"/>
      <c r="AA510" s="253"/>
      <c r="AB510" s="253"/>
    </row>
    <row r="511" spans="1:28" ht="11.25" customHeight="1" x14ac:dyDescent="0.25">
      <c r="A511" s="376"/>
      <c r="B511" s="253"/>
      <c r="C511" s="422"/>
      <c r="D511" s="378"/>
      <c r="E511" s="423"/>
      <c r="F511" s="423"/>
      <c r="G511" s="423"/>
      <c r="H511" s="423"/>
      <c r="I511" s="423"/>
      <c r="J511" s="423"/>
      <c r="K511" s="423"/>
      <c r="L511" s="423"/>
      <c r="M511" s="253"/>
      <c r="N511" s="253"/>
      <c r="O511" s="253"/>
      <c r="P511" s="253"/>
      <c r="Q511" s="253"/>
      <c r="R511" s="253"/>
      <c r="S511" s="253"/>
      <c r="T511" s="253"/>
      <c r="U511" s="253"/>
      <c r="V511" s="253"/>
      <c r="W511" s="253"/>
      <c r="X511" s="253"/>
      <c r="Y511" s="253"/>
      <c r="Z511" s="253"/>
      <c r="AA511" s="253"/>
      <c r="AB511" s="253"/>
    </row>
    <row r="512" spans="1:28" ht="11.25" customHeight="1" x14ac:dyDescent="0.25">
      <c r="A512" s="376"/>
      <c r="B512" s="253"/>
      <c r="C512" s="422"/>
      <c r="D512" s="378"/>
      <c r="E512" s="423"/>
      <c r="F512" s="423"/>
      <c r="G512" s="423"/>
      <c r="H512" s="423"/>
      <c r="I512" s="423"/>
      <c r="J512" s="423"/>
      <c r="K512" s="423"/>
      <c r="L512" s="423"/>
      <c r="M512" s="253"/>
      <c r="N512" s="253"/>
      <c r="O512" s="253"/>
      <c r="P512" s="253"/>
      <c r="Q512" s="253"/>
      <c r="R512" s="253"/>
      <c r="S512" s="253"/>
      <c r="T512" s="253"/>
      <c r="U512" s="253"/>
      <c r="V512" s="253"/>
      <c r="W512" s="253"/>
      <c r="X512" s="253"/>
      <c r="Y512" s="253"/>
      <c r="Z512" s="253"/>
      <c r="AA512" s="253"/>
      <c r="AB512" s="253"/>
    </row>
    <row r="513" spans="1:28" ht="11.25" customHeight="1" x14ac:dyDescent="0.25">
      <c r="A513" s="376"/>
      <c r="B513" s="253"/>
      <c r="C513" s="422"/>
      <c r="D513" s="378"/>
      <c r="E513" s="423"/>
      <c r="F513" s="423"/>
      <c r="G513" s="423"/>
      <c r="H513" s="423"/>
      <c r="I513" s="423"/>
      <c r="J513" s="423"/>
      <c r="K513" s="423"/>
      <c r="L513" s="423"/>
      <c r="M513" s="253"/>
      <c r="N513" s="253"/>
      <c r="O513" s="253"/>
      <c r="P513" s="253"/>
      <c r="Q513" s="253"/>
      <c r="R513" s="253"/>
      <c r="S513" s="253"/>
      <c r="T513" s="253"/>
      <c r="U513" s="253"/>
      <c r="V513" s="253"/>
      <c r="W513" s="253"/>
      <c r="X513" s="253"/>
      <c r="Y513" s="253"/>
      <c r="Z513" s="253"/>
      <c r="AA513" s="253"/>
      <c r="AB513" s="253"/>
    </row>
    <row r="514" spans="1:28" ht="11.25" customHeight="1" x14ac:dyDescent="0.25">
      <c r="A514" s="376"/>
      <c r="B514" s="253"/>
      <c r="C514" s="422"/>
      <c r="D514" s="378"/>
      <c r="E514" s="423"/>
      <c r="F514" s="423"/>
      <c r="G514" s="423"/>
      <c r="H514" s="423"/>
      <c r="I514" s="423"/>
      <c r="J514" s="423"/>
      <c r="K514" s="423"/>
      <c r="L514" s="423"/>
      <c r="M514" s="253"/>
      <c r="N514" s="253"/>
      <c r="O514" s="253"/>
      <c r="P514" s="253"/>
      <c r="Q514" s="253"/>
      <c r="R514" s="253"/>
      <c r="S514" s="253"/>
      <c r="T514" s="253"/>
      <c r="U514" s="253"/>
      <c r="V514" s="253"/>
      <c r="W514" s="253"/>
      <c r="X514" s="253"/>
      <c r="Y514" s="253"/>
      <c r="Z514" s="253"/>
      <c r="AA514" s="253"/>
      <c r="AB514" s="253"/>
    </row>
    <row r="515" spans="1:28" ht="11.25" customHeight="1" x14ac:dyDescent="0.25">
      <c r="A515" s="376"/>
      <c r="B515" s="253"/>
      <c r="C515" s="422"/>
      <c r="D515" s="378"/>
      <c r="E515" s="423"/>
      <c r="F515" s="423"/>
      <c r="G515" s="423"/>
      <c r="H515" s="423"/>
      <c r="I515" s="423"/>
      <c r="J515" s="423"/>
      <c r="K515" s="423"/>
      <c r="L515" s="423"/>
      <c r="M515" s="253"/>
      <c r="N515" s="253"/>
      <c r="O515" s="253"/>
      <c r="P515" s="253"/>
      <c r="Q515" s="253"/>
      <c r="R515" s="253"/>
      <c r="S515" s="253"/>
      <c r="T515" s="253"/>
      <c r="U515" s="253"/>
      <c r="V515" s="253"/>
      <c r="W515" s="253"/>
      <c r="X515" s="253"/>
      <c r="Y515" s="253"/>
      <c r="Z515" s="253"/>
      <c r="AA515" s="253"/>
      <c r="AB515" s="253"/>
    </row>
    <row r="516" spans="1:28" ht="11.25" customHeight="1" x14ac:dyDescent="0.25">
      <c r="A516" s="376"/>
      <c r="B516" s="253"/>
      <c r="C516" s="422"/>
      <c r="D516" s="378"/>
      <c r="E516" s="423"/>
      <c r="F516" s="423"/>
      <c r="G516" s="423"/>
      <c r="H516" s="423"/>
      <c r="I516" s="423"/>
      <c r="J516" s="423"/>
      <c r="K516" s="423"/>
      <c r="L516" s="423"/>
      <c r="M516" s="253"/>
      <c r="N516" s="253"/>
      <c r="O516" s="253"/>
      <c r="P516" s="253"/>
      <c r="Q516" s="253"/>
      <c r="R516" s="253"/>
      <c r="S516" s="253"/>
      <c r="T516" s="253"/>
      <c r="U516" s="253"/>
      <c r="V516" s="253"/>
      <c r="W516" s="253"/>
      <c r="X516" s="253"/>
      <c r="Y516" s="253"/>
      <c r="Z516" s="253"/>
      <c r="AA516" s="253"/>
      <c r="AB516" s="253"/>
    </row>
    <row r="517" spans="1:28" ht="11.25" customHeight="1" x14ac:dyDescent="0.25">
      <c r="A517" s="376"/>
      <c r="B517" s="253"/>
      <c r="C517" s="422"/>
      <c r="D517" s="378"/>
      <c r="E517" s="423"/>
      <c r="F517" s="423"/>
      <c r="G517" s="423"/>
      <c r="H517" s="423"/>
      <c r="I517" s="423"/>
      <c r="J517" s="423"/>
      <c r="K517" s="423"/>
      <c r="L517" s="423"/>
      <c r="M517" s="253"/>
      <c r="N517" s="253"/>
      <c r="O517" s="253"/>
      <c r="P517" s="253"/>
      <c r="Q517" s="253"/>
      <c r="R517" s="253"/>
      <c r="S517" s="253"/>
      <c r="T517" s="253"/>
      <c r="U517" s="253"/>
      <c r="V517" s="253"/>
      <c r="W517" s="253"/>
      <c r="X517" s="253"/>
      <c r="Y517" s="253"/>
      <c r="Z517" s="253"/>
      <c r="AA517" s="253"/>
      <c r="AB517" s="253"/>
    </row>
    <row r="518" spans="1:28" ht="11.25" customHeight="1" x14ac:dyDescent="0.25">
      <c r="A518" s="376"/>
      <c r="B518" s="253"/>
      <c r="C518" s="422"/>
      <c r="D518" s="378"/>
      <c r="E518" s="423"/>
      <c r="F518" s="423"/>
      <c r="G518" s="423"/>
      <c r="H518" s="423"/>
      <c r="I518" s="423"/>
      <c r="J518" s="423"/>
      <c r="K518" s="423"/>
      <c r="L518" s="423"/>
      <c r="M518" s="253"/>
      <c r="N518" s="253"/>
      <c r="O518" s="253"/>
      <c r="P518" s="253"/>
      <c r="Q518" s="253"/>
      <c r="R518" s="253"/>
      <c r="S518" s="253"/>
      <c r="T518" s="253"/>
      <c r="U518" s="253"/>
      <c r="V518" s="253"/>
      <c r="W518" s="253"/>
      <c r="X518" s="253"/>
      <c r="Y518" s="253"/>
      <c r="Z518" s="253"/>
      <c r="AA518" s="253"/>
      <c r="AB518" s="253"/>
    </row>
    <row r="519" spans="1:28" ht="11.25" customHeight="1" x14ac:dyDescent="0.25">
      <c r="A519" s="376"/>
      <c r="B519" s="253"/>
      <c r="C519" s="422"/>
      <c r="D519" s="378"/>
      <c r="E519" s="423"/>
      <c r="F519" s="423"/>
      <c r="G519" s="423"/>
      <c r="H519" s="423"/>
      <c r="I519" s="423"/>
      <c r="J519" s="423"/>
      <c r="K519" s="423"/>
      <c r="L519" s="423"/>
      <c r="M519" s="253"/>
      <c r="N519" s="253"/>
      <c r="O519" s="253"/>
      <c r="P519" s="253"/>
      <c r="Q519" s="253"/>
      <c r="R519" s="253"/>
      <c r="S519" s="253"/>
      <c r="T519" s="253"/>
      <c r="U519" s="253"/>
      <c r="V519" s="253"/>
      <c r="W519" s="253"/>
      <c r="X519" s="253"/>
      <c r="Y519" s="253"/>
      <c r="Z519" s="253"/>
      <c r="AA519" s="253"/>
      <c r="AB519" s="253"/>
    </row>
    <row r="520" spans="1:28" ht="11.25" customHeight="1" x14ac:dyDescent="0.25">
      <c r="A520" s="376"/>
      <c r="B520" s="253"/>
      <c r="C520" s="422"/>
      <c r="D520" s="378"/>
      <c r="E520" s="423"/>
      <c r="F520" s="423"/>
      <c r="G520" s="423"/>
      <c r="H520" s="423"/>
      <c r="I520" s="423"/>
      <c r="J520" s="423"/>
      <c r="K520" s="423"/>
      <c r="L520" s="423"/>
      <c r="M520" s="253"/>
      <c r="N520" s="253"/>
      <c r="O520" s="253"/>
      <c r="P520" s="253"/>
      <c r="Q520" s="253"/>
      <c r="R520" s="253"/>
      <c r="S520" s="253"/>
      <c r="T520" s="253"/>
      <c r="U520" s="253"/>
      <c r="V520" s="253"/>
      <c r="W520" s="253"/>
      <c r="X520" s="253"/>
      <c r="Y520" s="253"/>
      <c r="Z520" s="253"/>
      <c r="AA520" s="253"/>
      <c r="AB520" s="253"/>
    </row>
    <row r="521" spans="1:28" ht="11.25" customHeight="1" x14ac:dyDescent="0.25">
      <c r="A521" s="376"/>
      <c r="B521" s="253"/>
      <c r="C521" s="422"/>
      <c r="D521" s="378"/>
      <c r="E521" s="423"/>
      <c r="F521" s="423"/>
      <c r="G521" s="423"/>
      <c r="H521" s="423"/>
      <c r="I521" s="423"/>
      <c r="J521" s="423"/>
      <c r="K521" s="423"/>
      <c r="L521" s="423"/>
      <c r="M521" s="253"/>
      <c r="N521" s="253"/>
      <c r="O521" s="253"/>
      <c r="P521" s="253"/>
      <c r="Q521" s="253"/>
      <c r="R521" s="253"/>
      <c r="S521" s="253"/>
      <c r="T521" s="253"/>
      <c r="U521" s="253"/>
      <c r="V521" s="253"/>
      <c r="W521" s="253"/>
      <c r="X521" s="253"/>
      <c r="Y521" s="253"/>
      <c r="Z521" s="253"/>
      <c r="AA521" s="253"/>
      <c r="AB521" s="253"/>
    </row>
    <row r="522" spans="1:28" ht="11.25" customHeight="1" x14ac:dyDescent="0.25">
      <c r="A522" s="376"/>
      <c r="B522" s="253"/>
      <c r="C522" s="422"/>
      <c r="D522" s="378"/>
      <c r="E522" s="423"/>
      <c r="F522" s="423"/>
      <c r="G522" s="423"/>
      <c r="H522" s="423"/>
      <c r="I522" s="423"/>
      <c r="J522" s="423"/>
      <c r="K522" s="423"/>
      <c r="L522" s="423"/>
      <c r="M522" s="253"/>
      <c r="N522" s="253"/>
      <c r="O522" s="253"/>
      <c r="P522" s="253"/>
      <c r="Q522" s="253"/>
      <c r="R522" s="253"/>
      <c r="S522" s="253"/>
      <c r="T522" s="253"/>
      <c r="U522" s="253"/>
      <c r="V522" s="253"/>
      <c r="W522" s="253"/>
      <c r="X522" s="253"/>
      <c r="Y522" s="253"/>
      <c r="Z522" s="253"/>
      <c r="AA522" s="253"/>
      <c r="AB522" s="253"/>
    </row>
    <row r="523" spans="1:28" ht="11.25" customHeight="1" x14ac:dyDescent="0.25">
      <c r="A523" s="376"/>
      <c r="B523" s="253"/>
      <c r="C523" s="422"/>
      <c r="D523" s="378"/>
      <c r="E523" s="423"/>
      <c r="F523" s="423"/>
      <c r="G523" s="423"/>
      <c r="H523" s="423"/>
      <c r="I523" s="423"/>
      <c r="J523" s="423"/>
      <c r="K523" s="423"/>
      <c r="L523" s="423"/>
      <c r="M523" s="253"/>
      <c r="N523" s="253"/>
      <c r="O523" s="253"/>
      <c r="P523" s="253"/>
      <c r="Q523" s="253"/>
      <c r="R523" s="253"/>
      <c r="S523" s="253"/>
      <c r="T523" s="253"/>
      <c r="U523" s="253"/>
      <c r="V523" s="253"/>
      <c r="W523" s="253"/>
      <c r="X523" s="253"/>
      <c r="Y523" s="253"/>
      <c r="Z523" s="253"/>
      <c r="AA523" s="253"/>
      <c r="AB523" s="253"/>
    </row>
    <row r="524" spans="1:28" ht="11.25" customHeight="1" x14ac:dyDescent="0.25">
      <c r="A524" s="376"/>
      <c r="B524" s="253"/>
      <c r="C524" s="422"/>
      <c r="D524" s="378"/>
      <c r="E524" s="423"/>
      <c r="F524" s="423"/>
      <c r="G524" s="423"/>
      <c r="H524" s="423"/>
      <c r="I524" s="423"/>
      <c r="J524" s="423"/>
      <c r="K524" s="423"/>
      <c r="L524" s="423"/>
      <c r="M524" s="253"/>
      <c r="N524" s="253"/>
      <c r="O524" s="253"/>
      <c r="P524" s="253"/>
      <c r="Q524" s="253"/>
      <c r="R524" s="253"/>
      <c r="S524" s="253"/>
      <c r="T524" s="253"/>
      <c r="U524" s="253"/>
      <c r="V524" s="253"/>
      <c r="W524" s="253"/>
      <c r="X524" s="253"/>
      <c r="Y524" s="253"/>
      <c r="Z524" s="253"/>
      <c r="AA524" s="253"/>
      <c r="AB524" s="253"/>
    </row>
    <row r="525" spans="1:28" ht="11.25" customHeight="1" x14ac:dyDescent="0.25">
      <c r="A525" s="376"/>
      <c r="B525" s="253"/>
      <c r="C525" s="422"/>
      <c r="D525" s="378"/>
      <c r="E525" s="423"/>
      <c r="F525" s="423"/>
      <c r="G525" s="423"/>
      <c r="H525" s="423"/>
      <c r="I525" s="423"/>
      <c r="J525" s="423"/>
      <c r="K525" s="423"/>
      <c r="L525" s="423"/>
      <c r="M525" s="253"/>
      <c r="N525" s="253"/>
      <c r="O525" s="253"/>
      <c r="P525" s="253"/>
      <c r="Q525" s="253"/>
      <c r="R525" s="253"/>
      <c r="S525" s="253"/>
      <c r="T525" s="253"/>
      <c r="U525" s="253"/>
      <c r="V525" s="253"/>
      <c r="W525" s="253"/>
      <c r="X525" s="253"/>
      <c r="Y525" s="253"/>
      <c r="Z525" s="253"/>
      <c r="AA525" s="253"/>
      <c r="AB525" s="253"/>
    </row>
    <row r="526" spans="1:28" ht="11.25" customHeight="1" x14ac:dyDescent="0.25">
      <c r="A526" s="376"/>
      <c r="B526" s="253"/>
      <c r="C526" s="422"/>
      <c r="D526" s="378"/>
      <c r="E526" s="423"/>
      <c r="F526" s="423"/>
      <c r="G526" s="423"/>
      <c r="H526" s="423"/>
      <c r="I526" s="423"/>
      <c r="J526" s="423"/>
      <c r="K526" s="423"/>
      <c r="L526" s="423"/>
      <c r="M526" s="253"/>
      <c r="N526" s="253"/>
      <c r="O526" s="253"/>
      <c r="P526" s="253"/>
      <c r="Q526" s="253"/>
      <c r="R526" s="253"/>
      <c r="S526" s="253"/>
      <c r="T526" s="253"/>
      <c r="U526" s="253"/>
      <c r="V526" s="253"/>
      <c r="W526" s="253"/>
      <c r="X526" s="253"/>
      <c r="Y526" s="253"/>
      <c r="Z526" s="253"/>
      <c r="AA526" s="253"/>
      <c r="AB526" s="253"/>
    </row>
    <row r="527" spans="1:28" ht="11.25" customHeight="1" x14ac:dyDescent="0.25">
      <c r="A527" s="376"/>
      <c r="B527" s="253"/>
      <c r="C527" s="422"/>
      <c r="D527" s="378"/>
      <c r="E527" s="423"/>
      <c r="F527" s="423"/>
      <c r="G527" s="423"/>
      <c r="H527" s="423"/>
      <c r="I527" s="423"/>
      <c r="J527" s="423"/>
      <c r="K527" s="423"/>
      <c r="L527" s="423"/>
      <c r="M527" s="253"/>
      <c r="N527" s="253"/>
      <c r="O527" s="253"/>
      <c r="P527" s="253"/>
      <c r="Q527" s="253"/>
      <c r="R527" s="253"/>
      <c r="S527" s="253"/>
      <c r="T527" s="253"/>
      <c r="U527" s="253"/>
      <c r="V527" s="253"/>
      <c r="W527" s="253"/>
      <c r="X527" s="253"/>
      <c r="Y527" s="253"/>
      <c r="Z527" s="253"/>
      <c r="AA527" s="253"/>
      <c r="AB527" s="253"/>
    </row>
    <row r="528" spans="1:28" ht="11.25" customHeight="1" x14ac:dyDescent="0.25">
      <c r="A528" s="376"/>
      <c r="B528" s="253"/>
      <c r="C528" s="422"/>
      <c r="D528" s="378"/>
      <c r="E528" s="423"/>
      <c r="F528" s="423"/>
      <c r="G528" s="423"/>
      <c r="H528" s="423"/>
      <c r="I528" s="423"/>
      <c r="J528" s="423"/>
      <c r="K528" s="423"/>
      <c r="L528" s="423"/>
      <c r="M528" s="253"/>
      <c r="N528" s="253"/>
      <c r="O528" s="253"/>
      <c r="P528" s="253"/>
      <c r="Q528" s="253"/>
      <c r="R528" s="253"/>
      <c r="S528" s="253"/>
      <c r="T528" s="253"/>
      <c r="U528" s="253"/>
      <c r="V528" s="253"/>
      <c r="W528" s="253"/>
      <c r="X528" s="253"/>
      <c r="Y528" s="253"/>
      <c r="Z528" s="253"/>
      <c r="AA528" s="253"/>
      <c r="AB528" s="253"/>
    </row>
    <row r="529" spans="1:28" ht="11.25" customHeight="1" x14ac:dyDescent="0.25">
      <c r="A529" s="376"/>
      <c r="B529" s="253"/>
      <c r="C529" s="422"/>
      <c r="D529" s="378"/>
      <c r="E529" s="423"/>
      <c r="F529" s="423"/>
      <c r="G529" s="423"/>
      <c r="H529" s="423"/>
      <c r="I529" s="423"/>
      <c r="J529" s="423"/>
      <c r="K529" s="423"/>
      <c r="L529" s="423"/>
      <c r="M529" s="253"/>
      <c r="N529" s="253"/>
      <c r="O529" s="253"/>
      <c r="P529" s="253"/>
      <c r="Q529" s="253"/>
      <c r="R529" s="253"/>
      <c r="S529" s="253"/>
      <c r="T529" s="253"/>
      <c r="U529" s="253"/>
      <c r="V529" s="253"/>
      <c r="W529" s="253"/>
      <c r="X529" s="253"/>
      <c r="Y529" s="253"/>
      <c r="Z529" s="253"/>
      <c r="AA529" s="253"/>
      <c r="AB529" s="253"/>
    </row>
    <row r="530" spans="1:28" ht="11.25" customHeight="1" x14ac:dyDescent="0.25">
      <c r="A530" s="376"/>
      <c r="B530" s="253"/>
      <c r="C530" s="422"/>
      <c r="D530" s="378"/>
      <c r="E530" s="423"/>
      <c r="F530" s="423"/>
      <c r="G530" s="423"/>
      <c r="H530" s="423"/>
      <c r="I530" s="423"/>
      <c r="J530" s="423"/>
      <c r="K530" s="423"/>
      <c r="L530" s="423"/>
      <c r="M530" s="253"/>
      <c r="N530" s="253"/>
      <c r="O530" s="253"/>
      <c r="P530" s="253"/>
      <c r="Q530" s="253"/>
      <c r="R530" s="253"/>
      <c r="S530" s="253"/>
      <c r="T530" s="253"/>
      <c r="U530" s="253"/>
      <c r="V530" s="253"/>
      <c r="W530" s="253"/>
      <c r="X530" s="253"/>
      <c r="Y530" s="253"/>
      <c r="Z530" s="253"/>
      <c r="AA530" s="253"/>
      <c r="AB530" s="253"/>
    </row>
    <row r="531" spans="1:28" ht="11.25" customHeight="1" x14ac:dyDescent="0.25">
      <c r="A531" s="376"/>
      <c r="B531" s="253"/>
      <c r="C531" s="422"/>
      <c r="D531" s="378"/>
      <c r="E531" s="423"/>
      <c r="F531" s="423"/>
      <c r="G531" s="423"/>
      <c r="H531" s="423"/>
      <c r="I531" s="423"/>
      <c r="J531" s="423"/>
      <c r="K531" s="423"/>
      <c r="L531" s="423"/>
      <c r="M531" s="253"/>
      <c r="N531" s="253"/>
      <c r="O531" s="253"/>
      <c r="P531" s="253"/>
      <c r="Q531" s="253"/>
      <c r="R531" s="253"/>
      <c r="S531" s="253"/>
      <c r="T531" s="253"/>
      <c r="U531" s="253"/>
      <c r="V531" s="253"/>
      <c r="W531" s="253"/>
      <c r="X531" s="253"/>
      <c r="Y531" s="253"/>
      <c r="Z531" s="253"/>
      <c r="AA531" s="253"/>
      <c r="AB531" s="253"/>
    </row>
    <row r="532" spans="1:28" ht="11.25" customHeight="1" x14ac:dyDescent="0.25">
      <c r="A532" s="376"/>
      <c r="B532" s="253"/>
      <c r="C532" s="422"/>
      <c r="D532" s="378"/>
      <c r="E532" s="423"/>
      <c r="F532" s="423"/>
      <c r="G532" s="423"/>
      <c r="H532" s="423"/>
      <c r="I532" s="423"/>
      <c r="J532" s="423"/>
      <c r="K532" s="423"/>
      <c r="L532" s="423"/>
      <c r="M532" s="253"/>
      <c r="N532" s="253"/>
      <c r="O532" s="253"/>
      <c r="P532" s="253"/>
      <c r="Q532" s="253"/>
      <c r="R532" s="253"/>
      <c r="S532" s="253"/>
      <c r="T532" s="253"/>
      <c r="U532" s="253"/>
      <c r="V532" s="253"/>
      <c r="W532" s="253"/>
      <c r="X532" s="253"/>
      <c r="Y532" s="253"/>
      <c r="Z532" s="253"/>
      <c r="AA532" s="253"/>
      <c r="AB532" s="253"/>
    </row>
    <row r="533" spans="1:28" ht="11.25" customHeight="1" x14ac:dyDescent="0.25">
      <c r="A533" s="376"/>
      <c r="B533" s="253"/>
      <c r="C533" s="422"/>
      <c r="D533" s="378"/>
      <c r="E533" s="423"/>
      <c r="F533" s="423"/>
      <c r="G533" s="423"/>
      <c r="H533" s="423"/>
      <c r="I533" s="423"/>
      <c r="J533" s="423"/>
      <c r="K533" s="423"/>
      <c r="L533" s="423"/>
      <c r="M533" s="253"/>
      <c r="N533" s="253"/>
      <c r="O533" s="253"/>
      <c r="P533" s="253"/>
      <c r="Q533" s="253"/>
      <c r="R533" s="253"/>
      <c r="S533" s="253"/>
      <c r="T533" s="253"/>
      <c r="U533" s="253"/>
      <c r="V533" s="253"/>
      <c r="W533" s="253"/>
      <c r="X533" s="253"/>
      <c r="Y533" s="253"/>
      <c r="Z533" s="253"/>
      <c r="AA533" s="253"/>
      <c r="AB533" s="253"/>
    </row>
    <row r="534" spans="1:28" ht="11.25" customHeight="1" x14ac:dyDescent="0.25">
      <c r="A534" s="376"/>
      <c r="B534" s="253"/>
      <c r="C534" s="422"/>
      <c r="D534" s="378"/>
      <c r="E534" s="423"/>
      <c r="F534" s="423"/>
      <c r="G534" s="423"/>
      <c r="H534" s="423"/>
      <c r="I534" s="423"/>
      <c r="J534" s="423"/>
      <c r="K534" s="423"/>
      <c r="L534" s="423"/>
      <c r="M534" s="253"/>
      <c r="N534" s="253"/>
      <c r="O534" s="253"/>
      <c r="P534" s="253"/>
      <c r="Q534" s="253"/>
      <c r="R534" s="253"/>
      <c r="S534" s="253"/>
      <c r="T534" s="253"/>
      <c r="U534" s="253"/>
      <c r="V534" s="253"/>
      <c r="W534" s="253"/>
      <c r="X534" s="253"/>
      <c r="Y534" s="253"/>
      <c r="Z534" s="253"/>
      <c r="AA534" s="253"/>
      <c r="AB534" s="253"/>
    </row>
    <row r="535" spans="1:28" ht="11.25" customHeight="1" x14ac:dyDescent="0.25">
      <c r="A535" s="376"/>
      <c r="B535" s="253"/>
      <c r="C535" s="422"/>
      <c r="D535" s="378"/>
      <c r="E535" s="423"/>
      <c r="F535" s="423"/>
      <c r="G535" s="423"/>
      <c r="H535" s="423"/>
      <c r="I535" s="423"/>
      <c r="J535" s="423"/>
      <c r="K535" s="423"/>
      <c r="L535" s="423"/>
      <c r="M535" s="253"/>
      <c r="N535" s="253"/>
      <c r="O535" s="253"/>
      <c r="P535" s="253"/>
      <c r="Q535" s="253"/>
      <c r="R535" s="253"/>
      <c r="S535" s="253"/>
      <c r="T535" s="253"/>
      <c r="U535" s="253"/>
      <c r="V535" s="253"/>
      <c r="W535" s="253"/>
      <c r="X535" s="253"/>
      <c r="Y535" s="253"/>
      <c r="Z535" s="253"/>
      <c r="AA535" s="253"/>
      <c r="AB535" s="253"/>
    </row>
    <row r="536" spans="1:28" ht="11.25" customHeight="1" x14ac:dyDescent="0.25">
      <c r="A536" s="376"/>
      <c r="B536" s="253"/>
      <c r="C536" s="422"/>
      <c r="D536" s="378"/>
      <c r="E536" s="423"/>
      <c r="F536" s="423"/>
      <c r="G536" s="423"/>
      <c r="H536" s="423"/>
      <c r="I536" s="423"/>
      <c r="J536" s="423"/>
      <c r="K536" s="423"/>
      <c r="L536" s="423"/>
      <c r="M536" s="253"/>
      <c r="N536" s="253"/>
      <c r="O536" s="253"/>
      <c r="P536" s="253"/>
      <c r="Q536" s="253"/>
      <c r="R536" s="253"/>
      <c r="S536" s="253"/>
      <c r="T536" s="253"/>
      <c r="U536" s="253"/>
      <c r="V536" s="253"/>
      <c r="W536" s="253"/>
      <c r="X536" s="253"/>
      <c r="Y536" s="253"/>
      <c r="Z536" s="253"/>
      <c r="AA536" s="253"/>
      <c r="AB536" s="253"/>
    </row>
    <row r="537" spans="1:28" ht="11.25" customHeight="1" x14ac:dyDescent="0.25">
      <c r="A537" s="376"/>
      <c r="B537" s="253"/>
      <c r="C537" s="422"/>
      <c r="D537" s="378"/>
      <c r="E537" s="423"/>
      <c r="F537" s="423"/>
      <c r="G537" s="423"/>
      <c r="H537" s="423"/>
      <c r="I537" s="423"/>
      <c r="J537" s="423"/>
      <c r="K537" s="423"/>
      <c r="L537" s="423"/>
      <c r="M537" s="253"/>
      <c r="N537" s="253"/>
      <c r="O537" s="253"/>
      <c r="P537" s="253"/>
      <c r="Q537" s="253"/>
      <c r="R537" s="253"/>
      <c r="S537" s="253"/>
      <c r="T537" s="253"/>
      <c r="U537" s="253"/>
      <c r="V537" s="253"/>
      <c r="W537" s="253"/>
      <c r="X537" s="253"/>
      <c r="Y537" s="253"/>
      <c r="Z537" s="253"/>
      <c r="AA537" s="253"/>
      <c r="AB537" s="253"/>
    </row>
    <row r="538" spans="1:28" ht="11.25" customHeight="1" x14ac:dyDescent="0.25">
      <c r="A538" s="376"/>
      <c r="B538" s="253"/>
      <c r="C538" s="422"/>
      <c r="D538" s="378"/>
      <c r="E538" s="423"/>
      <c r="F538" s="423"/>
      <c r="G538" s="423"/>
      <c r="H538" s="423"/>
      <c r="I538" s="423"/>
      <c r="J538" s="423"/>
      <c r="K538" s="423"/>
      <c r="L538" s="423"/>
      <c r="M538" s="253"/>
      <c r="N538" s="253"/>
      <c r="O538" s="253"/>
      <c r="P538" s="253"/>
      <c r="Q538" s="253"/>
      <c r="R538" s="253"/>
      <c r="S538" s="253"/>
      <c r="T538" s="253"/>
      <c r="U538" s="253"/>
      <c r="V538" s="253"/>
      <c r="W538" s="253"/>
      <c r="X538" s="253"/>
      <c r="Y538" s="253"/>
      <c r="Z538" s="253"/>
      <c r="AA538" s="253"/>
      <c r="AB538" s="253"/>
    </row>
    <row r="539" spans="1:28" ht="11.25" customHeight="1" x14ac:dyDescent="0.25">
      <c r="A539" s="376"/>
      <c r="B539" s="253"/>
      <c r="C539" s="422"/>
      <c r="D539" s="378"/>
      <c r="E539" s="423"/>
      <c r="F539" s="423"/>
      <c r="G539" s="423"/>
      <c r="H539" s="423"/>
      <c r="I539" s="423"/>
      <c r="J539" s="423"/>
      <c r="K539" s="423"/>
      <c r="L539" s="423"/>
      <c r="M539" s="253"/>
      <c r="N539" s="253"/>
      <c r="O539" s="253"/>
      <c r="P539" s="253"/>
      <c r="Q539" s="253"/>
      <c r="R539" s="253"/>
      <c r="S539" s="253"/>
      <c r="T539" s="253"/>
      <c r="U539" s="253"/>
      <c r="V539" s="253"/>
      <c r="W539" s="253"/>
      <c r="X539" s="253"/>
      <c r="Y539" s="253"/>
      <c r="Z539" s="253"/>
      <c r="AA539" s="253"/>
      <c r="AB539" s="253"/>
    </row>
    <row r="540" spans="1:28" ht="11.25" customHeight="1" x14ac:dyDescent="0.25">
      <c r="A540" s="376"/>
      <c r="B540" s="253"/>
      <c r="C540" s="422"/>
      <c r="D540" s="378"/>
      <c r="E540" s="423"/>
      <c r="F540" s="423"/>
      <c r="G540" s="423"/>
      <c r="H540" s="423"/>
      <c r="I540" s="423"/>
      <c r="J540" s="423"/>
      <c r="K540" s="423"/>
      <c r="L540" s="423"/>
      <c r="M540" s="253"/>
      <c r="N540" s="253"/>
      <c r="O540" s="253"/>
      <c r="P540" s="253"/>
      <c r="Q540" s="253"/>
      <c r="R540" s="253"/>
      <c r="S540" s="253"/>
      <c r="T540" s="253"/>
      <c r="U540" s="253"/>
      <c r="V540" s="253"/>
      <c r="W540" s="253"/>
      <c r="X540" s="253"/>
      <c r="Y540" s="253"/>
      <c r="Z540" s="253"/>
      <c r="AA540" s="253"/>
      <c r="AB540" s="253"/>
    </row>
    <row r="541" spans="1:28" ht="11.25" customHeight="1" x14ac:dyDescent="0.25">
      <c r="A541" s="376"/>
      <c r="B541" s="253"/>
      <c r="C541" s="422"/>
      <c r="D541" s="378"/>
      <c r="E541" s="423"/>
      <c r="F541" s="423"/>
      <c r="G541" s="423"/>
      <c r="H541" s="423"/>
      <c r="I541" s="423"/>
      <c r="J541" s="423"/>
      <c r="K541" s="423"/>
      <c r="L541" s="423"/>
      <c r="M541" s="253"/>
      <c r="N541" s="253"/>
      <c r="O541" s="253"/>
      <c r="P541" s="253"/>
      <c r="Q541" s="253"/>
      <c r="R541" s="253"/>
      <c r="S541" s="253"/>
      <c r="T541" s="253"/>
      <c r="U541" s="253"/>
      <c r="V541" s="253"/>
      <c r="W541" s="253"/>
      <c r="X541" s="253"/>
      <c r="Y541" s="253"/>
      <c r="Z541" s="253"/>
      <c r="AA541" s="253"/>
      <c r="AB541" s="253"/>
    </row>
    <row r="542" spans="1:28" ht="11.25" customHeight="1" x14ac:dyDescent="0.25">
      <c r="A542" s="376"/>
      <c r="B542" s="253"/>
      <c r="C542" s="422"/>
      <c r="D542" s="378"/>
      <c r="E542" s="423"/>
      <c r="F542" s="423"/>
      <c r="G542" s="423"/>
      <c r="H542" s="423"/>
      <c r="I542" s="423"/>
      <c r="J542" s="423"/>
      <c r="K542" s="423"/>
      <c r="L542" s="423"/>
      <c r="M542" s="253"/>
      <c r="N542" s="253"/>
      <c r="O542" s="253"/>
      <c r="P542" s="253"/>
      <c r="Q542" s="253"/>
      <c r="R542" s="253"/>
      <c r="S542" s="253"/>
      <c r="T542" s="253"/>
      <c r="U542" s="253"/>
      <c r="V542" s="253"/>
      <c r="W542" s="253"/>
      <c r="X542" s="253"/>
      <c r="Y542" s="253"/>
      <c r="Z542" s="253"/>
      <c r="AA542" s="253"/>
      <c r="AB542" s="253"/>
    </row>
    <row r="543" spans="1:28" ht="11.25" customHeight="1" x14ac:dyDescent="0.25">
      <c r="A543" s="376"/>
      <c r="B543" s="253"/>
      <c r="C543" s="422"/>
      <c r="D543" s="378"/>
      <c r="E543" s="423"/>
      <c r="F543" s="423"/>
      <c r="G543" s="423"/>
      <c r="H543" s="423"/>
      <c r="I543" s="423"/>
      <c r="J543" s="423"/>
      <c r="K543" s="423"/>
      <c r="L543" s="423"/>
      <c r="M543" s="253"/>
      <c r="N543" s="253"/>
      <c r="O543" s="253"/>
      <c r="P543" s="253"/>
      <c r="Q543" s="253"/>
      <c r="R543" s="253"/>
      <c r="S543" s="253"/>
      <c r="T543" s="253"/>
      <c r="U543" s="253"/>
      <c r="V543" s="253"/>
      <c r="W543" s="253"/>
      <c r="X543" s="253"/>
      <c r="Y543" s="253"/>
      <c r="Z543" s="253"/>
      <c r="AA543" s="253"/>
      <c r="AB543" s="253"/>
    </row>
    <row r="544" spans="1:28" ht="11.25" customHeight="1" x14ac:dyDescent="0.25">
      <c r="A544" s="376"/>
      <c r="B544" s="253"/>
      <c r="C544" s="422"/>
      <c r="D544" s="378"/>
      <c r="E544" s="423"/>
      <c r="F544" s="423"/>
      <c r="G544" s="423"/>
      <c r="H544" s="423"/>
      <c r="I544" s="423"/>
      <c r="J544" s="423"/>
      <c r="K544" s="423"/>
      <c r="L544" s="423"/>
      <c r="M544" s="253"/>
      <c r="N544" s="253"/>
      <c r="O544" s="253"/>
      <c r="P544" s="253"/>
      <c r="Q544" s="253"/>
      <c r="R544" s="253"/>
      <c r="S544" s="253"/>
      <c r="T544" s="253"/>
      <c r="U544" s="253"/>
      <c r="V544" s="253"/>
      <c r="W544" s="253"/>
      <c r="X544" s="253"/>
      <c r="Y544" s="253"/>
      <c r="Z544" s="253"/>
      <c r="AA544" s="253"/>
      <c r="AB544" s="253"/>
    </row>
    <row r="545" spans="1:28" ht="11.25" customHeight="1" x14ac:dyDescent="0.25">
      <c r="A545" s="376"/>
      <c r="B545" s="253"/>
      <c r="C545" s="422"/>
      <c r="D545" s="378"/>
      <c r="E545" s="423"/>
      <c r="F545" s="423"/>
      <c r="G545" s="423"/>
      <c r="H545" s="423"/>
      <c r="I545" s="423"/>
      <c r="J545" s="423"/>
      <c r="K545" s="423"/>
      <c r="L545" s="423"/>
      <c r="M545" s="253"/>
      <c r="N545" s="253"/>
      <c r="O545" s="253"/>
      <c r="P545" s="253"/>
      <c r="Q545" s="253"/>
      <c r="R545" s="253"/>
      <c r="S545" s="253"/>
      <c r="T545" s="253"/>
      <c r="U545" s="253"/>
      <c r="V545" s="253"/>
      <c r="W545" s="253"/>
      <c r="X545" s="253"/>
      <c r="Y545" s="253"/>
      <c r="Z545" s="253"/>
      <c r="AA545" s="253"/>
      <c r="AB545" s="253"/>
    </row>
    <row r="546" spans="1:28" ht="11.25" customHeight="1" x14ac:dyDescent="0.25">
      <c r="A546" s="376"/>
      <c r="B546" s="253"/>
      <c r="C546" s="422"/>
      <c r="D546" s="378"/>
      <c r="E546" s="423"/>
      <c r="F546" s="423"/>
      <c r="G546" s="423"/>
      <c r="H546" s="423"/>
      <c r="I546" s="423"/>
      <c r="J546" s="423"/>
      <c r="K546" s="423"/>
      <c r="L546" s="423"/>
      <c r="M546" s="253"/>
      <c r="N546" s="253"/>
      <c r="O546" s="253"/>
      <c r="P546" s="253"/>
      <c r="Q546" s="253"/>
      <c r="R546" s="253"/>
      <c r="S546" s="253"/>
      <c r="T546" s="253"/>
      <c r="U546" s="253"/>
      <c r="V546" s="253"/>
      <c r="W546" s="253"/>
      <c r="X546" s="253"/>
      <c r="Y546" s="253"/>
      <c r="Z546" s="253"/>
      <c r="AA546" s="253"/>
      <c r="AB546" s="253"/>
    </row>
    <row r="547" spans="1:28" ht="11.25" customHeight="1" x14ac:dyDescent="0.25">
      <c r="A547" s="376"/>
      <c r="B547" s="253"/>
      <c r="C547" s="422"/>
      <c r="D547" s="378"/>
      <c r="E547" s="423"/>
      <c r="F547" s="423"/>
      <c r="G547" s="423"/>
      <c r="H547" s="423"/>
      <c r="I547" s="423"/>
      <c r="J547" s="423"/>
      <c r="K547" s="423"/>
      <c r="L547" s="423"/>
      <c r="M547" s="253"/>
      <c r="N547" s="253"/>
      <c r="O547" s="253"/>
      <c r="P547" s="253"/>
      <c r="Q547" s="253"/>
      <c r="R547" s="253"/>
      <c r="S547" s="253"/>
      <c r="T547" s="253"/>
      <c r="U547" s="253"/>
      <c r="V547" s="253"/>
      <c r="W547" s="253"/>
      <c r="X547" s="253"/>
      <c r="Y547" s="253"/>
      <c r="Z547" s="253"/>
      <c r="AA547" s="253"/>
      <c r="AB547" s="253"/>
    </row>
    <row r="548" spans="1:28" ht="11.25" customHeight="1" x14ac:dyDescent="0.25">
      <c r="A548" s="376"/>
      <c r="B548" s="253"/>
      <c r="C548" s="422"/>
      <c r="D548" s="378"/>
      <c r="E548" s="423"/>
      <c r="F548" s="423"/>
      <c r="G548" s="423"/>
      <c r="H548" s="423"/>
      <c r="I548" s="423"/>
      <c r="J548" s="423"/>
      <c r="K548" s="423"/>
      <c r="L548" s="423"/>
      <c r="M548" s="253"/>
      <c r="N548" s="253"/>
      <c r="O548" s="253"/>
      <c r="P548" s="253"/>
      <c r="Q548" s="253"/>
      <c r="R548" s="253"/>
      <c r="S548" s="253"/>
      <c r="T548" s="253"/>
      <c r="U548" s="253"/>
      <c r="V548" s="253"/>
      <c r="W548" s="253"/>
      <c r="X548" s="253"/>
      <c r="Y548" s="253"/>
      <c r="Z548" s="253"/>
      <c r="AA548" s="253"/>
      <c r="AB548" s="253"/>
    </row>
    <row r="549" spans="1:28" ht="11.25" customHeight="1" x14ac:dyDescent="0.25">
      <c r="A549" s="376"/>
      <c r="B549" s="253"/>
      <c r="C549" s="422"/>
      <c r="D549" s="378"/>
      <c r="E549" s="423"/>
      <c r="F549" s="423"/>
      <c r="G549" s="423"/>
      <c r="H549" s="423"/>
      <c r="I549" s="423"/>
      <c r="J549" s="423"/>
      <c r="K549" s="423"/>
      <c r="L549" s="423"/>
      <c r="M549" s="253"/>
      <c r="N549" s="253"/>
      <c r="O549" s="253"/>
      <c r="P549" s="253"/>
      <c r="Q549" s="253"/>
      <c r="R549" s="253"/>
      <c r="S549" s="253"/>
      <c r="T549" s="253"/>
      <c r="U549" s="253"/>
      <c r="V549" s="253"/>
      <c r="W549" s="253"/>
      <c r="X549" s="253"/>
      <c r="Y549" s="253"/>
      <c r="Z549" s="253"/>
      <c r="AA549" s="253"/>
      <c r="AB549" s="253"/>
    </row>
    <row r="550" spans="1:28" ht="11.25" customHeight="1" x14ac:dyDescent="0.25">
      <c r="A550" s="376"/>
      <c r="B550" s="253"/>
      <c r="C550" s="422"/>
      <c r="D550" s="378"/>
      <c r="E550" s="423"/>
      <c r="F550" s="423"/>
      <c r="G550" s="423"/>
      <c r="H550" s="423"/>
      <c r="I550" s="423"/>
      <c r="J550" s="423"/>
      <c r="K550" s="423"/>
      <c r="L550" s="423"/>
      <c r="M550" s="253"/>
      <c r="N550" s="253"/>
      <c r="O550" s="253"/>
      <c r="P550" s="253"/>
      <c r="Q550" s="253"/>
      <c r="R550" s="253"/>
      <c r="S550" s="253"/>
      <c r="T550" s="253"/>
      <c r="U550" s="253"/>
      <c r="V550" s="253"/>
      <c r="W550" s="253"/>
      <c r="X550" s="253"/>
      <c r="Y550" s="253"/>
      <c r="Z550" s="253"/>
      <c r="AA550" s="253"/>
      <c r="AB550" s="253"/>
    </row>
    <row r="551" spans="1:28" ht="11.25" customHeight="1" x14ac:dyDescent="0.25">
      <c r="A551" s="376"/>
      <c r="B551" s="253"/>
      <c r="C551" s="422"/>
      <c r="D551" s="378"/>
      <c r="E551" s="423"/>
      <c r="F551" s="423"/>
      <c r="G551" s="423"/>
      <c r="H551" s="423"/>
      <c r="I551" s="423"/>
      <c r="J551" s="423"/>
      <c r="K551" s="423"/>
      <c r="L551" s="423"/>
      <c r="M551" s="253"/>
      <c r="N551" s="253"/>
      <c r="O551" s="253"/>
      <c r="P551" s="253"/>
      <c r="Q551" s="253"/>
      <c r="R551" s="253"/>
      <c r="S551" s="253"/>
      <c r="T551" s="253"/>
      <c r="U551" s="253"/>
      <c r="V551" s="253"/>
      <c r="W551" s="253"/>
      <c r="X551" s="253"/>
      <c r="Y551" s="253"/>
      <c r="Z551" s="253"/>
      <c r="AA551" s="253"/>
      <c r="AB551" s="253"/>
    </row>
    <row r="552" spans="1:28" ht="11.25" customHeight="1" x14ac:dyDescent="0.25">
      <c r="A552" s="376"/>
      <c r="B552" s="253"/>
      <c r="C552" s="422"/>
      <c r="D552" s="378"/>
      <c r="E552" s="423"/>
      <c r="F552" s="423"/>
      <c r="G552" s="423"/>
      <c r="H552" s="423"/>
      <c r="I552" s="423"/>
      <c r="J552" s="423"/>
      <c r="K552" s="423"/>
      <c r="L552" s="423"/>
      <c r="M552" s="253"/>
      <c r="N552" s="253"/>
      <c r="O552" s="253"/>
      <c r="P552" s="253"/>
      <c r="Q552" s="253"/>
      <c r="R552" s="253"/>
      <c r="S552" s="253"/>
      <c r="T552" s="253"/>
      <c r="U552" s="253"/>
      <c r="V552" s="253"/>
      <c r="W552" s="253"/>
      <c r="X552" s="253"/>
      <c r="Y552" s="253"/>
      <c r="Z552" s="253"/>
      <c r="AA552" s="253"/>
      <c r="AB552" s="253"/>
    </row>
    <row r="553" spans="1:28" ht="11.25" customHeight="1" x14ac:dyDescent="0.25">
      <c r="A553" s="376"/>
      <c r="B553" s="253"/>
      <c r="C553" s="422"/>
      <c r="D553" s="378"/>
      <c r="E553" s="423"/>
      <c r="F553" s="423"/>
      <c r="G553" s="423"/>
      <c r="H553" s="423"/>
      <c r="I553" s="423"/>
      <c r="J553" s="423"/>
      <c r="K553" s="423"/>
      <c r="L553" s="423"/>
      <c r="M553" s="253"/>
      <c r="N553" s="253"/>
      <c r="O553" s="253"/>
      <c r="P553" s="253"/>
      <c r="Q553" s="253"/>
      <c r="R553" s="253"/>
      <c r="S553" s="253"/>
      <c r="T553" s="253"/>
      <c r="U553" s="253"/>
      <c r="V553" s="253"/>
      <c r="W553" s="253"/>
      <c r="X553" s="253"/>
      <c r="Y553" s="253"/>
      <c r="Z553" s="253"/>
      <c r="AA553" s="253"/>
      <c r="AB553" s="253"/>
    </row>
    <row r="554" spans="1:28" ht="11.25" customHeight="1" x14ac:dyDescent="0.25">
      <c r="A554" s="376"/>
      <c r="B554" s="253"/>
      <c r="C554" s="422"/>
      <c r="D554" s="378"/>
      <c r="E554" s="423"/>
      <c r="F554" s="423"/>
      <c r="G554" s="423"/>
      <c r="H554" s="423"/>
      <c r="I554" s="423"/>
      <c r="J554" s="423"/>
      <c r="K554" s="423"/>
      <c r="L554" s="423"/>
      <c r="M554" s="253"/>
      <c r="N554" s="253"/>
      <c r="O554" s="253"/>
      <c r="P554" s="253"/>
      <c r="Q554" s="253"/>
      <c r="R554" s="253"/>
      <c r="S554" s="253"/>
      <c r="T554" s="253"/>
      <c r="U554" s="253"/>
      <c r="V554" s="253"/>
      <c r="W554" s="253"/>
      <c r="X554" s="253"/>
      <c r="Y554" s="253"/>
      <c r="Z554" s="253"/>
      <c r="AA554" s="253"/>
      <c r="AB554" s="253"/>
    </row>
    <row r="555" spans="1:28" ht="11.25" customHeight="1" x14ac:dyDescent="0.25">
      <c r="A555" s="376"/>
      <c r="B555" s="253"/>
      <c r="C555" s="422"/>
      <c r="D555" s="378"/>
      <c r="E555" s="423"/>
      <c r="F555" s="423"/>
      <c r="G555" s="423"/>
      <c r="H555" s="423"/>
      <c r="I555" s="423"/>
      <c r="J555" s="423"/>
      <c r="K555" s="423"/>
      <c r="L555" s="423"/>
      <c r="M555" s="253"/>
      <c r="N555" s="253"/>
      <c r="O555" s="253"/>
      <c r="P555" s="253"/>
      <c r="Q555" s="253"/>
      <c r="R555" s="253"/>
      <c r="S555" s="253"/>
      <c r="T555" s="253"/>
      <c r="U555" s="253"/>
      <c r="V555" s="253"/>
      <c r="W555" s="253"/>
      <c r="X555" s="253"/>
      <c r="Y555" s="253"/>
      <c r="Z555" s="253"/>
      <c r="AA555" s="253"/>
      <c r="AB555" s="253"/>
    </row>
    <row r="556" spans="1:28" ht="11.25" customHeight="1" x14ac:dyDescent="0.25">
      <c r="A556" s="376"/>
      <c r="B556" s="253"/>
      <c r="C556" s="422"/>
      <c r="D556" s="378"/>
      <c r="E556" s="423"/>
      <c r="F556" s="423"/>
      <c r="G556" s="423"/>
      <c r="H556" s="423"/>
      <c r="I556" s="423"/>
      <c r="J556" s="423"/>
      <c r="K556" s="423"/>
      <c r="L556" s="423"/>
      <c r="M556" s="253"/>
      <c r="N556" s="253"/>
      <c r="O556" s="253"/>
      <c r="P556" s="253"/>
      <c r="Q556" s="253"/>
      <c r="R556" s="253"/>
      <c r="S556" s="253"/>
      <c r="T556" s="253"/>
      <c r="U556" s="253"/>
      <c r="V556" s="253"/>
      <c r="W556" s="253"/>
      <c r="X556" s="253"/>
      <c r="Y556" s="253"/>
      <c r="Z556" s="253"/>
      <c r="AA556" s="253"/>
      <c r="AB556" s="253"/>
    </row>
    <row r="557" spans="1:28" ht="11.25" customHeight="1" x14ac:dyDescent="0.25">
      <c r="A557" s="376"/>
      <c r="B557" s="253"/>
      <c r="C557" s="422"/>
      <c r="D557" s="378"/>
      <c r="E557" s="423"/>
      <c r="F557" s="423"/>
      <c r="G557" s="423"/>
      <c r="H557" s="423"/>
      <c r="I557" s="423"/>
      <c r="J557" s="423"/>
      <c r="K557" s="423"/>
      <c r="L557" s="423"/>
      <c r="M557" s="253"/>
      <c r="N557" s="253"/>
      <c r="O557" s="253"/>
      <c r="P557" s="253"/>
      <c r="Q557" s="253"/>
      <c r="R557" s="253"/>
      <c r="S557" s="253"/>
      <c r="T557" s="253"/>
      <c r="U557" s="253"/>
      <c r="V557" s="253"/>
      <c r="W557" s="253"/>
      <c r="X557" s="253"/>
      <c r="Y557" s="253"/>
      <c r="Z557" s="253"/>
      <c r="AA557" s="253"/>
      <c r="AB557" s="253"/>
    </row>
    <row r="558" spans="1:28" ht="11.25" customHeight="1" x14ac:dyDescent="0.25">
      <c r="A558" s="376"/>
      <c r="B558" s="253"/>
      <c r="C558" s="422"/>
      <c r="D558" s="378"/>
      <c r="E558" s="423"/>
      <c r="F558" s="423"/>
      <c r="G558" s="423"/>
      <c r="H558" s="423"/>
      <c r="I558" s="423"/>
      <c r="J558" s="423"/>
      <c r="K558" s="423"/>
      <c r="L558" s="423"/>
      <c r="M558" s="253"/>
      <c r="N558" s="253"/>
      <c r="O558" s="253"/>
      <c r="P558" s="253"/>
      <c r="Q558" s="253"/>
      <c r="R558" s="253"/>
      <c r="S558" s="253"/>
      <c r="T558" s="253"/>
      <c r="U558" s="253"/>
      <c r="V558" s="253"/>
      <c r="W558" s="253"/>
      <c r="X558" s="253"/>
      <c r="Y558" s="253"/>
      <c r="Z558" s="253"/>
      <c r="AA558" s="253"/>
      <c r="AB558" s="253"/>
    </row>
    <row r="559" spans="1:28" ht="11.25" customHeight="1" x14ac:dyDescent="0.25">
      <c r="A559" s="376"/>
      <c r="B559" s="253"/>
      <c r="C559" s="422"/>
      <c r="D559" s="378"/>
      <c r="E559" s="423"/>
      <c r="F559" s="423"/>
      <c r="G559" s="423"/>
      <c r="H559" s="423"/>
      <c r="I559" s="423"/>
      <c r="J559" s="423"/>
      <c r="K559" s="423"/>
      <c r="L559" s="423"/>
      <c r="M559" s="253"/>
      <c r="N559" s="253"/>
      <c r="O559" s="253"/>
      <c r="P559" s="253"/>
      <c r="Q559" s="253"/>
      <c r="R559" s="253"/>
      <c r="S559" s="253"/>
      <c r="T559" s="253"/>
      <c r="U559" s="253"/>
      <c r="V559" s="253"/>
      <c r="W559" s="253"/>
      <c r="X559" s="253"/>
      <c r="Y559" s="253"/>
      <c r="Z559" s="253"/>
      <c r="AA559" s="253"/>
      <c r="AB559" s="253"/>
    </row>
    <row r="560" spans="1:28" ht="11.25" customHeight="1" x14ac:dyDescent="0.25">
      <c r="A560" s="376"/>
      <c r="B560" s="253"/>
      <c r="C560" s="422"/>
      <c r="D560" s="378"/>
      <c r="E560" s="423"/>
      <c r="F560" s="423"/>
      <c r="G560" s="423"/>
      <c r="H560" s="423"/>
      <c r="I560" s="423"/>
      <c r="J560" s="423"/>
      <c r="K560" s="423"/>
      <c r="L560" s="423"/>
      <c r="M560" s="253"/>
      <c r="N560" s="253"/>
      <c r="O560" s="253"/>
      <c r="P560" s="253"/>
      <c r="Q560" s="253"/>
      <c r="R560" s="253"/>
      <c r="S560" s="253"/>
      <c r="T560" s="253"/>
      <c r="U560" s="253"/>
      <c r="V560" s="253"/>
      <c r="W560" s="253"/>
      <c r="X560" s="253"/>
      <c r="Y560" s="253"/>
      <c r="Z560" s="253"/>
      <c r="AA560" s="253"/>
      <c r="AB560" s="253"/>
    </row>
    <row r="561" spans="1:28" ht="11.25" customHeight="1" x14ac:dyDescent="0.25">
      <c r="A561" s="376"/>
      <c r="B561" s="253"/>
      <c r="C561" s="422"/>
      <c r="D561" s="378"/>
      <c r="E561" s="423"/>
      <c r="F561" s="423"/>
      <c r="G561" s="423"/>
      <c r="H561" s="423"/>
      <c r="I561" s="423"/>
      <c r="J561" s="423"/>
      <c r="K561" s="423"/>
      <c r="L561" s="423"/>
      <c r="M561" s="253"/>
      <c r="N561" s="253"/>
      <c r="O561" s="253"/>
      <c r="P561" s="253"/>
      <c r="Q561" s="253"/>
      <c r="R561" s="253"/>
      <c r="S561" s="253"/>
      <c r="T561" s="253"/>
      <c r="U561" s="253"/>
      <c r="V561" s="253"/>
      <c r="W561" s="253"/>
      <c r="X561" s="253"/>
      <c r="Y561" s="253"/>
      <c r="Z561" s="253"/>
      <c r="AA561" s="253"/>
      <c r="AB561" s="253"/>
    </row>
    <row r="562" spans="1:28" ht="11.25" customHeight="1" x14ac:dyDescent="0.25">
      <c r="A562" s="376"/>
      <c r="B562" s="253"/>
      <c r="C562" s="422"/>
      <c r="D562" s="378"/>
      <c r="E562" s="423"/>
      <c r="F562" s="423"/>
      <c r="G562" s="423"/>
      <c r="H562" s="423"/>
      <c r="I562" s="423"/>
      <c r="J562" s="423"/>
      <c r="K562" s="423"/>
      <c r="L562" s="423"/>
      <c r="M562" s="253"/>
      <c r="N562" s="253"/>
      <c r="O562" s="253"/>
      <c r="P562" s="253"/>
      <c r="Q562" s="253"/>
      <c r="R562" s="253"/>
      <c r="S562" s="253"/>
      <c r="T562" s="253"/>
      <c r="U562" s="253"/>
      <c r="V562" s="253"/>
      <c r="W562" s="253"/>
      <c r="X562" s="253"/>
      <c r="Y562" s="253"/>
      <c r="Z562" s="253"/>
      <c r="AA562" s="253"/>
      <c r="AB562" s="253"/>
    </row>
    <row r="563" spans="1:28" ht="11.25" customHeight="1" x14ac:dyDescent="0.25">
      <c r="A563" s="376"/>
      <c r="B563" s="253"/>
      <c r="C563" s="422"/>
      <c r="D563" s="378"/>
      <c r="E563" s="423"/>
      <c r="F563" s="423"/>
      <c r="G563" s="423"/>
      <c r="H563" s="423"/>
      <c r="I563" s="423"/>
      <c r="J563" s="423"/>
      <c r="K563" s="423"/>
      <c r="L563" s="423"/>
      <c r="M563" s="253"/>
      <c r="N563" s="253"/>
      <c r="O563" s="253"/>
      <c r="P563" s="253"/>
      <c r="Q563" s="253"/>
      <c r="R563" s="253"/>
      <c r="S563" s="253"/>
      <c r="T563" s="253"/>
      <c r="U563" s="253"/>
      <c r="V563" s="253"/>
      <c r="W563" s="253"/>
      <c r="X563" s="253"/>
      <c r="Y563" s="253"/>
      <c r="Z563" s="253"/>
      <c r="AA563" s="253"/>
      <c r="AB563" s="253"/>
    </row>
    <row r="564" spans="1:28" ht="11.25" customHeight="1" x14ac:dyDescent="0.25">
      <c r="A564" s="376"/>
      <c r="B564" s="253"/>
      <c r="C564" s="422"/>
      <c r="D564" s="378"/>
      <c r="E564" s="423"/>
      <c r="F564" s="423"/>
      <c r="G564" s="423"/>
      <c r="H564" s="423"/>
      <c r="I564" s="423"/>
      <c r="J564" s="423"/>
      <c r="K564" s="423"/>
      <c r="L564" s="423"/>
      <c r="M564" s="253"/>
      <c r="N564" s="253"/>
      <c r="O564" s="253"/>
      <c r="P564" s="253"/>
      <c r="Q564" s="253"/>
      <c r="R564" s="253"/>
      <c r="S564" s="253"/>
      <c r="T564" s="253"/>
      <c r="U564" s="253"/>
      <c r="V564" s="253"/>
      <c r="W564" s="253"/>
      <c r="X564" s="253"/>
      <c r="Y564" s="253"/>
      <c r="Z564" s="253"/>
      <c r="AA564" s="253"/>
      <c r="AB564" s="253"/>
    </row>
    <row r="565" spans="1:28" ht="11.25" customHeight="1" x14ac:dyDescent="0.25">
      <c r="A565" s="376"/>
      <c r="B565" s="253"/>
      <c r="C565" s="422"/>
      <c r="D565" s="378"/>
      <c r="E565" s="423"/>
      <c r="F565" s="423"/>
      <c r="G565" s="423"/>
      <c r="H565" s="423"/>
      <c r="I565" s="423"/>
      <c r="J565" s="423"/>
      <c r="K565" s="423"/>
      <c r="L565" s="423"/>
      <c r="M565" s="253"/>
      <c r="N565" s="253"/>
      <c r="O565" s="253"/>
      <c r="P565" s="253"/>
      <c r="Q565" s="253"/>
      <c r="R565" s="253"/>
      <c r="S565" s="253"/>
      <c r="T565" s="253"/>
      <c r="U565" s="253"/>
      <c r="V565" s="253"/>
      <c r="W565" s="253"/>
      <c r="X565" s="253"/>
      <c r="Y565" s="253"/>
      <c r="Z565" s="253"/>
      <c r="AA565" s="253"/>
      <c r="AB565" s="253"/>
    </row>
    <row r="566" spans="1:28" ht="11.25" customHeight="1" x14ac:dyDescent="0.25">
      <c r="A566" s="376"/>
      <c r="B566" s="253"/>
      <c r="C566" s="422"/>
      <c r="D566" s="378"/>
      <c r="E566" s="423"/>
      <c r="F566" s="423"/>
      <c r="G566" s="423"/>
      <c r="H566" s="423"/>
      <c r="I566" s="423"/>
      <c r="J566" s="423"/>
      <c r="K566" s="423"/>
      <c r="L566" s="423"/>
      <c r="M566" s="253"/>
      <c r="N566" s="253"/>
      <c r="O566" s="253"/>
      <c r="P566" s="253"/>
      <c r="Q566" s="253"/>
      <c r="R566" s="253"/>
      <c r="S566" s="253"/>
      <c r="T566" s="253"/>
      <c r="U566" s="253"/>
      <c r="V566" s="253"/>
      <c r="W566" s="253"/>
      <c r="X566" s="253"/>
      <c r="Y566" s="253"/>
      <c r="Z566" s="253"/>
      <c r="AA566" s="253"/>
      <c r="AB566" s="253"/>
    </row>
    <row r="567" spans="1:28" ht="11.25" customHeight="1" x14ac:dyDescent="0.25">
      <c r="A567" s="376"/>
      <c r="B567" s="253"/>
      <c r="C567" s="422"/>
      <c r="D567" s="378"/>
      <c r="E567" s="423"/>
      <c r="F567" s="423"/>
      <c r="G567" s="423"/>
      <c r="H567" s="423"/>
      <c r="I567" s="423"/>
      <c r="J567" s="423"/>
      <c r="K567" s="423"/>
      <c r="L567" s="423"/>
      <c r="M567" s="253"/>
      <c r="N567" s="253"/>
      <c r="O567" s="253"/>
      <c r="P567" s="253"/>
      <c r="Q567" s="253"/>
      <c r="R567" s="253"/>
      <c r="S567" s="253"/>
      <c r="T567" s="253"/>
      <c r="U567" s="253"/>
      <c r="V567" s="253"/>
      <c r="W567" s="253"/>
      <c r="X567" s="253"/>
      <c r="Y567" s="253"/>
      <c r="Z567" s="253"/>
      <c r="AA567" s="253"/>
      <c r="AB567" s="253"/>
    </row>
    <row r="568" spans="1:28" ht="11.25" customHeight="1" x14ac:dyDescent="0.25">
      <c r="A568" s="376"/>
      <c r="B568" s="253"/>
      <c r="C568" s="422"/>
      <c r="D568" s="378"/>
      <c r="E568" s="423"/>
      <c r="F568" s="423"/>
      <c r="G568" s="423"/>
      <c r="H568" s="423"/>
      <c r="I568" s="423"/>
      <c r="J568" s="423"/>
      <c r="K568" s="423"/>
      <c r="L568" s="423"/>
      <c r="M568" s="253"/>
      <c r="N568" s="253"/>
      <c r="O568" s="253"/>
      <c r="P568" s="253"/>
      <c r="Q568" s="253"/>
      <c r="R568" s="253"/>
      <c r="S568" s="253"/>
      <c r="T568" s="253"/>
      <c r="U568" s="253"/>
      <c r="V568" s="253"/>
      <c r="W568" s="253"/>
      <c r="X568" s="253"/>
      <c r="Y568" s="253"/>
      <c r="Z568" s="253"/>
      <c r="AA568" s="253"/>
      <c r="AB568" s="253"/>
    </row>
    <row r="569" spans="1:28" ht="11.25" customHeight="1" x14ac:dyDescent="0.25">
      <c r="A569" s="376"/>
      <c r="B569" s="253"/>
      <c r="C569" s="422"/>
      <c r="D569" s="378"/>
      <c r="E569" s="423"/>
      <c r="F569" s="423"/>
      <c r="G569" s="423"/>
      <c r="H569" s="423"/>
      <c r="I569" s="423"/>
      <c r="J569" s="423"/>
      <c r="K569" s="423"/>
      <c r="L569" s="423"/>
      <c r="M569" s="253"/>
      <c r="N569" s="253"/>
      <c r="O569" s="253"/>
      <c r="P569" s="253"/>
      <c r="Q569" s="253"/>
      <c r="R569" s="253"/>
      <c r="S569" s="253"/>
      <c r="T569" s="253"/>
      <c r="U569" s="253"/>
      <c r="V569" s="253"/>
      <c r="W569" s="253"/>
      <c r="X569" s="253"/>
      <c r="Y569" s="253"/>
      <c r="Z569" s="253"/>
      <c r="AA569" s="253"/>
      <c r="AB569" s="253"/>
    </row>
    <row r="570" spans="1:28" ht="11.25" customHeight="1" x14ac:dyDescent="0.25">
      <c r="A570" s="376"/>
      <c r="B570" s="253"/>
      <c r="C570" s="422"/>
      <c r="D570" s="378"/>
      <c r="E570" s="423"/>
      <c r="F570" s="423"/>
      <c r="G570" s="423"/>
      <c r="H570" s="423"/>
      <c r="I570" s="423"/>
      <c r="J570" s="423"/>
      <c r="K570" s="423"/>
      <c r="L570" s="423"/>
      <c r="M570" s="253"/>
      <c r="N570" s="253"/>
      <c r="O570" s="253"/>
      <c r="P570" s="253"/>
      <c r="Q570" s="253"/>
      <c r="R570" s="253"/>
      <c r="S570" s="253"/>
      <c r="T570" s="253"/>
      <c r="U570" s="253"/>
      <c r="V570" s="253"/>
      <c r="W570" s="253"/>
      <c r="X570" s="253"/>
      <c r="Y570" s="253"/>
      <c r="Z570" s="253"/>
      <c r="AA570" s="253"/>
      <c r="AB570" s="253"/>
    </row>
    <row r="571" spans="1:28" ht="11.25" customHeight="1" x14ac:dyDescent="0.25">
      <c r="A571" s="376"/>
      <c r="B571" s="253"/>
      <c r="C571" s="422"/>
      <c r="D571" s="378"/>
      <c r="E571" s="423"/>
      <c r="F571" s="423"/>
      <c r="G571" s="423"/>
      <c r="H571" s="423"/>
      <c r="I571" s="423"/>
      <c r="J571" s="423"/>
      <c r="K571" s="423"/>
      <c r="L571" s="423"/>
      <c r="M571" s="253"/>
      <c r="N571" s="253"/>
      <c r="O571" s="253"/>
      <c r="P571" s="253"/>
      <c r="Q571" s="253"/>
      <c r="R571" s="253"/>
      <c r="S571" s="253"/>
      <c r="T571" s="253"/>
      <c r="U571" s="253"/>
      <c r="V571" s="253"/>
      <c r="W571" s="253"/>
      <c r="X571" s="253"/>
      <c r="Y571" s="253"/>
      <c r="Z571" s="253"/>
      <c r="AA571" s="253"/>
      <c r="AB571" s="253"/>
    </row>
    <row r="572" spans="1:28" ht="11.25" customHeight="1" x14ac:dyDescent="0.25">
      <c r="A572" s="376"/>
      <c r="B572" s="253"/>
      <c r="C572" s="422"/>
      <c r="D572" s="378"/>
      <c r="E572" s="423"/>
      <c r="F572" s="423"/>
      <c r="G572" s="423"/>
      <c r="H572" s="423"/>
      <c r="I572" s="423"/>
      <c r="J572" s="423"/>
      <c r="K572" s="423"/>
      <c r="L572" s="423"/>
      <c r="M572" s="253"/>
      <c r="N572" s="253"/>
      <c r="O572" s="253"/>
      <c r="P572" s="253"/>
      <c r="Q572" s="253"/>
      <c r="R572" s="253"/>
      <c r="S572" s="253"/>
      <c r="T572" s="253"/>
      <c r="U572" s="253"/>
      <c r="V572" s="253"/>
      <c r="W572" s="253"/>
      <c r="X572" s="253"/>
      <c r="Y572" s="253"/>
      <c r="Z572" s="253"/>
      <c r="AA572" s="253"/>
      <c r="AB572" s="253"/>
    </row>
    <row r="573" spans="1:28" ht="11.25" customHeight="1" x14ac:dyDescent="0.25">
      <c r="A573" s="376"/>
      <c r="B573" s="253"/>
      <c r="C573" s="422"/>
      <c r="D573" s="378"/>
      <c r="E573" s="423"/>
      <c r="F573" s="423"/>
      <c r="G573" s="423"/>
      <c r="H573" s="423"/>
      <c r="I573" s="423"/>
      <c r="J573" s="423"/>
      <c r="K573" s="423"/>
      <c r="L573" s="423"/>
      <c r="M573" s="253"/>
      <c r="N573" s="253"/>
      <c r="O573" s="253"/>
      <c r="P573" s="253"/>
      <c r="Q573" s="253"/>
      <c r="R573" s="253"/>
      <c r="S573" s="253"/>
      <c r="T573" s="253"/>
      <c r="U573" s="253"/>
      <c r="V573" s="253"/>
      <c r="W573" s="253"/>
      <c r="X573" s="253"/>
      <c r="Y573" s="253"/>
      <c r="Z573" s="253"/>
      <c r="AA573" s="253"/>
      <c r="AB573" s="253"/>
    </row>
    <row r="574" spans="1:28" ht="11.25" customHeight="1" x14ac:dyDescent="0.25">
      <c r="A574" s="376"/>
      <c r="B574" s="253"/>
      <c r="C574" s="422"/>
      <c r="D574" s="378"/>
      <c r="E574" s="423"/>
      <c r="F574" s="423"/>
      <c r="G574" s="423"/>
      <c r="H574" s="423"/>
      <c r="I574" s="423"/>
      <c r="J574" s="423"/>
      <c r="K574" s="423"/>
      <c r="L574" s="423"/>
      <c r="M574" s="253"/>
      <c r="N574" s="253"/>
      <c r="O574" s="253"/>
      <c r="P574" s="253"/>
      <c r="Q574" s="253"/>
      <c r="R574" s="253"/>
      <c r="S574" s="253"/>
      <c r="T574" s="253"/>
      <c r="U574" s="253"/>
      <c r="V574" s="253"/>
      <c r="W574" s="253"/>
      <c r="X574" s="253"/>
      <c r="Y574" s="253"/>
      <c r="Z574" s="253"/>
      <c r="AA574" s="253"/>
      <c r="AB574" s="253"/>
    </row>
    <row r="575" spans="1:28" ht="11.25" customHeight="1" x14ac:dyDescent="0.25">
      <c r="A575" s="376"/>
      <c r="B575" s="253"/>
      <c r="C575" s="422"/>
      <c r="D575" s="378"/>
      <c r="E575" s="423"/>
      <c r="F575" s="423"/>
      <c r="G575" s="423"/>
      <c r="H575" s="423"/>
      <c r="I575" s="423"/>
      <c r="J575" s="423"/>
      <c r="K575" s="423"/>
      <c r="L575" s="423"/>
      <c r="M575" s="253"/>
      <c r="N575" s="253"/>
      <c r="O575" s="253"/>
      <c r="P575" s="253"/>
      <c r="Q575" s="253"/>
      <c r="R575" s="253"/>
      <c r="S575" s="253"/>
      <c r="T575" s="253"/>
      <c r="U575" s="253"/>
      <c r="V575" s="253"/>
      <c r="W575" s="253"/>
      <c r="X575" s="253"/>
      <c r="Y575" s="253"/>
      <c r="Z575" s="253"/>
      <c r="AA575" s="253"/>
      <c r="AB575" s="253"/>
    </row>
    <row r="576" spans="1:28" ht="11.25" customHeight="1" x14ac:dyDescent="0.25">
      <c r="A576" s="376"/>
      <c r="B576" s="253"/>
      <c r="C576" s="422"/>
      <c r="D576" s="378"/>
      <c r="E576" s="423"/>
      <c r="F576" s="423"/>
      <c r="G576" s="423"/>
      <c r="H576" s="423"/>
      <c r="I576" s="423"/>
      <c r="J576" s="423"/>
      <c r="K576" s="423"/>
      <c r="L576" s="423"/>
      <c r="M576" s="253"/>
      <c r="N576" s="253"/>
      <c r="O576" s="253"/>
      <c r="P576" s="253"/>
      <c r="Q576" s="253"/>
      <c r="R576" s="253"/>
      <c r="S576" s="253"/>
      <c r="T576" s="253"/>
      <c r="U576" s="253"/>
      <c r="V576" s="253"/>
      <c r="W576" s="253"/>
      <c r="X576" s="253"/>
      <c r="Y576" s="253"/>
      <c r="Z576" s="253"/>
      <c r="AA576" s="253"/>
      <c r="AB576" s="253"/>
    </row>
    <row r="577" spans="1:28" ht="11.25" customHeight="1" x14ac:dyDescent="0.25">
      <c r="A577" s="376"/>
      <c r="B577" s="253"/>
      <c r="C577" s="422"/>
      <c r="D577" s="378"/>
      <c r="E577" s="423"/>
      <c r="F577" s="423"/>
      <c r="G577" s="423"/>
      <c r="H577" s="423"/>
      <c r="I577" s="423"/>
      <c r="J577" s="423"/>
      <c r="K577" s="423"/>
      <c r="L577" s="423"/>
      <c r="M577" s="253"/>
      <c r="N577" s="253"/>
      <c r="O577" s="253"/>
      <c r="P577" s="253"/>
      <c r="Q577" s="253"/>
      <c r="R577" s="253"/>
      <c r="S577" s="253"/>
      <c r="T577" s="253"/>
      <c r="U577" s="253"/>
      <c r="V577" s="253"/>
      <c r="W577" s="253"/>
      <c r="X577" s="253"/>
      <c r="Y577" s="253"/>
      <c r="Z577" s="253"/>
      <c r="AA577" s="253"/>
      <c r="AB577" s="253"/>
    </row>
    <row r="578" spans="1:28" ht="11.25" customHeight="1" x14ac:dyDescent="0.25">
      <c r="A578" s="376"/>
      <c r="B578" s="253"/>
      <c r="C578" s="422"/>
      <c r="D578" s="378"/>
      <c r="E578" s="423"/>
      <c r="F578" s="423"/>
      <c r="G578" s="423"/>
      <c r="H578" s="423"/>
      <c r="I578" s="423"/>
      <c r="J578" s="423"/>
      <c r="K578" s="423"/>
      <c r="L578" s="423"/>
      <c r="M578" s="253"/>
      <c r="N578" s="253"/>
      <c r="O578" s="253"/>
      <c r="P578" s="253"/>
      <c r="Q578" s="253"/>
      <c r="R578" s="253"/>
      <c r="S578" s="253"/>
      <c r="T578" s="253"/>
      <c r="U578" s="253"/>
      <c r="V578" s="253"/>
      <c r="W578" s="253"/>
      <c r="X578" s="253"/>
      <c r="Y578" s="253"/>
      <c r="Z578" s="253"/>
      <c r="AA578" s="253"/>
      <c r="AB578" s="253"/>
    </row>
    <row r="579" spans="1:28" ht="11.25" customHeight="1" x14ac:dyDescent="0.25">
      <c r="A579" s="376"/>
      <c r="B579" s="253"/>
      <c r="C579" s="422"/>
      <c r="D579" s="378"/>
      <c r="E579" s="423"/>
      <c r="F579" s="423"/>
      <c r="G579" s="423"/>
      <c r="H579" s="423"/>
      <c r="I579" s="423"/>
      <c r="J579" s="423"/>
      <c r="K579" s="423"/>
      <c r="L579" s="423"/>
      <c r="M579" s="253"/>
      <c r="N579" s="253"/>
      <c r="O579" s="253"/>
      <c r="P579" s="253"/>
      <c r="Q579" s="253"/>
      <c r="R579" s="253"/>
      <c r="S579" s="253"/>
      <c r="T579" s="253"/>
      <c r="U579" s="253"/>
      <c r="V579" s="253"/>
      <c r="W579" s="253"/>
      <c r="X579" s="253"/>
      <c r="Y579" s="253"/>
      <c r="Z579" s="253"/>
      <c r="AA579" s="253"/>
      <c r="AB579" s="253"/>
    </row>
    <row r="580" spans="1:28" ht="11.25" customHeight="1" x14ac:dyDescent="0.25">
      <c r="A580" s="376"/>
      <c r="B580" s="253"/>
      <c r="C580" s="422"/>
      <c r="D580" s="378"/>
      <c r="E580" s="423"/>
      <c r="F580" s="423"/>
      <c r="G580" s="423"/>
      <c r="H580" s="423"/>
      <c r="I580" s="423"/>
      <c r="J580" s="423"/>
      <c r="K580" s="423"/>
      <c r="L580" s="423"/>
      <c r="M580" s="253"/>
      <c r="N580" s="253"/>
      <c r="O580" s="253"/>
      <c r="P580" s="253"/>
      <c r="Q580" s="253"/>
      <c r="R580" s="253"/>
      <c r="S580" s="253"/>
      <c r="T580" s="253"/>
      <c r="U580" s="253"/>
      <c r="V580" s="253"/>
      <c r="W580" s="253"/>
      <c r="X580" s="253"/>
      <c r="Y580" s="253"/>
      <c r="Z580" s="253"/>
      <c r="AA580" s="253"/>
      <c r="AB580" s="253"/>
    </row>
    <row r="581" spans="1:28" ht="11.25" customHeight="1" x14ac:dyDescent="0.25">
      <c r="A581" s="376"/>
      <c r="B581" s="253"/>
      <c r="C581" s="422"/>
      <c r="D581" s="378"/>
      <c r="E581" s="423"/>
      <c r="F581" s="423"/>
      <c r="G581" s="423"/>
      <c r="H581" s="423"/>
      <c r="I581" s="423"/>
      <c r="J581" s="423"/>
      <c r="K581" s="423"/>
      <c r="L581" s="423"/>
      <c r="M581" s="253"/>
      <c r="N581" s="253"/>
      <c r="O581" s="253"/>
      <c r="P581" s="253"/>
      <c r="Q581" s="253"/>
      <c r="R581" s="253"/>
      <c r="S581" s="253"/>
      <c r="T581" s="253"/>
      <c r="U581" s="253"/>
      <c r="V581" s="253"/>
      <c r="W581" s="253"/>
      <c r="X581" s="253"/>
      <c r="Y581" s="253"/>
      <c r="Z581" s="253"/>
      <c r="AA581" s="253"/>
      <c r="AB581" s="253"/>
    </row>
    <row r="582" spans="1:28" ht="11.25" customHeight="1" x14ac:dyDescent="0.25">
      <c r="A582" s="376"/>
      <c r="B582" s="253"/>
      <c r="C582" s="422"/>
      <c r="D582" s="378"/>
      <c r="E582" s="423"/>
      <c r="F582" s="423"/>
      <c r="G582" s="423"/>
      <c r="H582" s="423"/>
      <c r="I582" s="423"/>
      <c r="J582" s="423"/>
      <c r="K582" s="423"/>
      <c r="L582" s="423"/>
      <c r="M582" s="253"/>
      <c r="N582" s="253"/>
      <c r="O582" s="253"/>
      <c r="P582" s="253"/>
      <c r="Q582" s="253"/>
      <c r="R582" s="253"/>
      <c r="S582" s="253"/>
      <c r="T582" s="253"/>
      <c r="U582" s="253"/>
      <c r="V582" s="253"/>
      <c r="W582" s="253"/>
      <c r="X582" s="253"/>
      <c r="Y582" s="253"/>
      <c r="Z582" s="253"/>
      <c r="AA582" s="253"/>
      <c r="AB582" s="253"/>
    </row>
    <row r="583" spans="1:28" ht="11.25" customHeight="1" x14ac:dyDescent="0.25">
      <c r="A583" s="376"/>
      <c r="B583" s="253"/>
      <c r="C583" s="422"/>
      <c r="D583" s="378"/>
      <c r="E583" s="423"/>
      <c r="F583" s="423"/>
      <c r="G583" s="423"/>
      <c r="H583" s="423"/>
      <c r="I583" s="423"/>
      <c r="J583" s="423"/>
      <c r="K583" s="423"/>
      <c r="L583" s="423"/>
      <c r="M583" s="253"/>
      <c r="N583" s="253"/>
      <c r="O583" s="253"/>
      <c r="P583" s="253"/>
      <c r="Q583" s="253"/>
      <c r="R583" s="253"/>
      <c r="S583" s="253"/>
      <c r="T583" s="253"/>
      <c r="U583" s="253"/>
      <c r="V583" s="253"/>
      <c r="W583" s="253"/>
      <c r="X583" s="253"/>
      <c r="Y583" s="253"/>
      <c r="Z583" s="253"/>
      <c r="AA583" s="253"/>
      <c r="AB583" s="253"/>
    </row>
    <row r="584" spans="1:28" ht="11.25" customHeight="1" x14ac:dyDescent="0.25">
      <c r="A584" s="376"/>
      <c r="B584" s="253"/>
      <c r="C584" s="422"/>
      <c r="D584" s="378"/>
      <c r="E584" s="423"/>
      <c r="F584" s="423"/>
      <c r="G584" s="423"/>
      <c r="H584" s="423"/>
      <c r="I584" s="423"/>
      <c r="J584" s="423"/>
      <c r="K584" s="423"/>
      <c r="L584" s="423"/>
      <c r="M584" s="253"/>
      <c r="N584" s="253"/>
      <c r="O584" s="253"/>
      <c r="P584" s="253"/>
      <c r="Q584" s="253"/>
      <c r="R584" s="253"/>
      <c r="S584" s="253"/>
      <c r="T584" s="253"/>
      <c r="U584" s="253"/>
      <c r="V584" s="253"/>
      <c r="W584" s="253"/>
      <c r="X584" s="253"/>
      <c r="Y584" s="253"/>
      <c r="Z584" s="253"/>
      <c r="AA584" s="253"/>
      <c r="AB584" s="253"/>
    </row>
    <row r="585" spans="1:28" ht="11.25" customHeight="1" x14ac:dyDescent="0.25">
      <c r="A585" s="376"/>
      <c r="B585" s="253"/>
      <c r="C585" s="422"/>
      <c r="D585" s="378"/>
      <c r="E585" s="423"/>
      <c r="F585" s="423"/>
      <c r="G585" s="423"/>
      <c r="H585" s="423"/>
      <c r="I585" s="423"/>
      <c r="J585" s="423"/>
      <c r="K585" s="423"/>
      <c r="L585" s="423"/>
      <c r="M585" s="253"/>
      <c r="N585" s="253"/>
      <c r="O585" s="253"/>
      <c r="P585" s="253"/>
      <c r="Q585" s="253"/>
      <c r="R585" s="253"/>
      <c r="S585" s="253"/>
      <c r="T585" s="253"/>
      <c r="U585" s="253"/>
      <c r="V585" s="253"/>
      <c r="W585" s="253"/>
      <c r="X585" s="253"/>
      <c r="Y585" s="253"/>
      <c r="Z585" s="253"/>
      <c r="AA585" s="253"/>
      <c r="AB585" s="253"/>
    </row>
    <row r="586" spans="1:28" ht="11.25" customHeight="1" x14ac:dyDescent="0.25">
      <c r="A586" s="376"/>
      <c r="B586" s="253"/>
      <c r="C586" s="422"/>
      <c r="D586" s="378"/>
      <c r="E586" s="423"/>
      <c r="F586" s="423"/>
      <c r="G586" s="423"/>
      <c r="H586" s="423"/>
      <c r="I586" s="423"/>
      <c r="J586" s="423"/>
      <c r="K586" s="423"/>
      <c r="L586" s="423"/>
      <c r="M586" s="253"/>
      <c r="N586" s="253"/>
      <c r="O586" s="253"/>
      <c r="P586" s="253"/>
      <c r="Q586" s="253"/>
      <c r="R586" s="253"/>
      <c r="S586" s="253"/>
      <c r="T586" s="253"/>
      <c r="U586" s="253"/>
      <c r="V586" s="253"/>
      <c r="W586" s="253"/>
      <c r="X586" s="253"/>
      <c r="Y586" s="253"/>
      <c r="Z586" s="253"/>
      <c r="AA586" s="253"/>
      <c r="AB586" s="253"/>
    </row>
    <row r="587" spans="1:28" ht="11.25" customHeight="1" x14ac:dyDescent="0.25">
      <c r="A587" s="376"/>
      <c r="B587" s="253"/>
      <c r="C587" s="422"/>
      <c r="D587" s="378"/>
      <c r="E587" s="423"/>
      <c r="F587" s="423"/>
      <c r="G587" s="423"/>
      <c r="H587" s="423"/>
      <c r="I587" s="423"/>
      <c r="J587" s="423"/>
      <c r="K587" s="423"/>
      <c r="L587" s="423"/>
      <c r="M587" s="253"/>
      <c r="N587" s="253"/>
      <c r="O587" s="253"/>
      <c r="P587" s="253"/>
      <c r="Q587" s="253"/>
      <c r="R587" s="253"/>
      <c r="S587" s="253"/>
      <c r="T587" s="253"/>
      <c r="U587" s="253"/>
      <c r="V587" s="253"/>
      <c r="W587" s="253"/>
      <c r="X587" s="253"/>
      <c r="Y587" s="253"/>
      <c r="Z587" s="253"/>
      <c r="AA587" s="253"/>
      <c r="AB587" s="253"/>
    </row>
    <row r="588" spans="1:28" ht="11.25" customHeight="1" x14ac:dyDescent="0.25">
      <c r="A588" s="376"/>
      <c r="B588" s="253"/>
      <c r="C588" s="422"/>
      <c r="D588" s="378"/>
      <c r="E588" s="423"/>
      <c r="F588" s="423"/>
      <c r="G588" s="423"/>
      <c r="H588" s="423"/>
      <c r="I588" s="423"/>
      <c r="J588" s="423"/>
      <c r="K588" s="423"/>
      <c r="L588" s="423"/>
      <c r="M588" s="253"/>
      <c r="N588" s="253"/>
      <c r="O588" s="253"/>
      <c r="P588" s="253"/>
      <c r="Q588" s="253"/>
      <c r="R588" s="253"/>
      <c r="S588" s="253"/>
      <c r="T588" s="253"/>
      <c r="U588" s="253"/>
      <c r="V588" s="253"/>
      <c r="W588" s="253"/>
      <c r="X588" s="253"/>
      <c r="Y588" s="253"/>
      <c r="Z588" s="253"/>
      <c r="AA588" s="253"/>
      <c r="AB588" s="253"/>
    </row>
    <row r="589" spans="1:28" ht="11.25" customHeight="1" x14ac:dyDescent="0.25">
      <c r="A589" s="376"/>
      <c r="B589" s="253"/>
      <c r="C589" s="422"/>
      <c r="D589" s="378"/>
      <c r="E589" s="423"/>
      <c r="F589" s="423"/>
      <c r="G589" s="423"/>
      <c r="H589" s="423"/>
      <c r="I589" s="423"/>
      <c r="J589" s="423"/>
      <c r="K589" s="423"/>
      <c r="L589" s="423"/>
      <c r="M589" s="253"/>
      <c r="N589" s="253"/>
      <c r="O589" s="253"/>
      <c r="P589" s="253"/>
      <c r="Q589" s="253"/>
      <c r="R589" s="253"/>
      <c r="S589" s="253"/>
      <c r="T589" s="253"/>
      <c r="U589" s="253"/>
      <c r="V589" s="253"/>
      <c r="W589" s="253"/>
      <c r="X589" s="253"/>
      <c r="Y589" s="253"/>
      <c r="Z589" s="253"/>
      <c r="AA589" s="253"/>
      <c r="AB589" s="253"/>
    </row>
    <row r="590" spans="1:28" ht="11.25" customHeight="1" x14ac:dyDescent="0.25">
      <c r="A590" s="376"/>
      <c r="B590" s="253"/>
      <c r="C590" s="422"/>
      <c r="D590" s="378"/>
      <c r="E590" s="423"/>
      <c r="F590" s="423"/>
      <c r="G590" s="423"/>
      <c r="H590" s="423"/>
      <c r="I590" s="423"/>
      <c r="J590" s="423"/>
      <c r="K590" s="423"/>
      <c r="L590" s="423"/>
      <c r="M590" s="253"/>
      <c r="N590" s="253"/>
      <c r="O590" s="253"/>
      <c r="P590" s="253"/>
      <c r="Q590" s="253"/>
      <c r="R590" s="253"/>
      <c r="S590" s="253"/>
      <c r="T590" s="253"/>
      <c r="U590" s="253"/>
      <c r="V590" s="253"/>
      <c r="W590" s="253"/>
      <c r="X590" s="253"/>
      <c r="Y590" s="253"/>
      <c r="Z590" s="253"/>
      <c r="AA590" s="253"/>
      <c r="AB590" s="253"/>
    </row>
    <row r="591" spans="1:28" ht="11.25" customHeight="1" x14ac:dyDescent="0.25">
      <c r="A591" s="376"/>
      <c r="B591" s="253"/>
      <c r="C591" s="422"/>
      <c r="D591" s="378"/>
      <c r="E591" s="423"/>
      <c r="F591" s="423"/>
      <c r="G591" s="423"/>
      <c r="H591" s="423"/>
      <c r="I591" s="423"/>
      <c r="J591" s="423"/>
      <c r="K591" s="423"/>
      <c r="L591" s="423"/>
      <c r="M591" s="253"/>
      <c r="N591" s="253"/>
      <c r="O591" s="253"/>
      <c r="P591" s="253"/>
      <c r="Q591" s="253"/>
      <c r="R591" s="253"/>
      <c r="S591" s="253"/>
      <c r="T591" s="253"/>
      <c r="U591" s="253"/>
      <c r="V591" s="253"/>
      <c r="W591" s="253"/>
      <c r="X591" s="253"/>
      <c r="Y591" s="253"/>
      <c r="Z591" s="253"/>
      <c r="AA591" s="253"/>
      <c r="AB591" s="253"/>
    </row>
    <row r="592" spans="1:28" ht="11.25" customHeight="1" x14ac:dyDescent="0.25">
      <c r="A592" s="376"/>
      <c r="B592" s="253"/>
      <c r="C592" s="422"/>
      <c r="D592" s="378"/>
      <c r="E592" s="423"/>
      <c r="F592" s="423"/>
      <c r="G592" s="423"/>
      <c r="H592" s="423"/>
      <c r="I592" s="423"/>
      <c r="J592" s="423"/>
      <c r="K592" s="423"/>
      <c r="L592" s="423"/>
      <c r="M592" s="253"/>
      <c r="N592" s="253"/>
      <c r="O592" s="253"/>
      <c r="P592" s="253"/>
      <c r="Q592" s="253"/>
      <c r="R592" s="253"/>
      <c r="S592" s="253"/>
      <c r="T592" s="253"/>
      <c r="U592" s="253"/>
      <c r="V592" s="253"/>
      <c r="W592" s="253"/>
      <c r="X592" s="253"/>
      <c r="Y592" s="253"/>
      <c r="Z592" s="253"/>
      <c r="AA592" s="253"/>
      <c r="AB592" s="253"/>
    </row>
    <row r="593" spans="1:28" ht="11.25" customHeight="1" x14ac:dyDescent="0.25">
      <c r="A593" s="376"/>
      <c r="B593" s="253"/>
      <c r="C593" s="422"/>
      <c r="D593" s="378"/>
      <c r="E593" s="423"/>
      <c r="F593" s="423"/>
      <c r="G593" s="423"/>
      <c r="H593" s="423"/>
      <c r="I593" s="423"/>
      <c r="J593" s="423"/>
      <c r="K593" s="423"/>
      <c r="L593" s="423"/>
      <c r="M593" s="253"/>
      <c r="N593" s="253"/>
      <c r="O593" s="253"/>
      <c r="P593" s="253"/>
      <c r="Q593" s="253"/>
      <c r="R593" s="253"/>
      <c r="S593" s="253"/>
      <c r="T593" s="253"/>
      <c r="U593" s="253"/>
      <c r="V593" s="253"/>
      <c r="W593" s="253"/>
      <c r="X593" s="253"/>
      <c r="Y593" s="253"/>
      <c r="Z593" s="253"/>
      <c r="AA593" s="253"/>
      <c r="AB593" s="253"/>
    </row>
    <row r="594" spans="1:28" ht="11.25" customHeight="1" x14ac:dyDescent="0.25">
      <c r="A594" s="376"/>
      <c r="B594" s="253"/>
      <c r="C594" s="422"/>
      <c r="D594" s="378"/>
      <c r="E594" s="423"/>
      <c r="F594" s="423"/>
      <c r="G594" s="423"/>
      <c r="H594" s="423"/>
      <c r="I594" s="423"/>
      <c r="J594" s="423"/>
      <c r="K594" s="423"/>
      <c r="L594" s="423"/>
      <c r="M594" s="253"/>
      <c r="N594" s="253"/>
      <c r="O594" s="253"/>
      <c r="P594" s="253"/>
      <c r="Q594" s="253"/>
      <c r="R594" s="253"/>
      <c r="S594" s="253"/>
      <c r="T594" s="253"/>
      <c r="U594" s="253"/>
      <c r="V594" s="253"/>
      <c r="W594" s="253"/>
      <c r="X594" s="253"/>
      <c r="Y594" s="253"/>
      <c r="Z594" s="253"/>
      <c r="AA594" s="253"/>
      <c r="AB594" s="253"/>
    </row>
    <row r="595" spans="1:28" ht="11.25" customHeight="1" x14ac:dyDescent="0.25">
      <c r="A595" s="376"/>
      <c r="B595" s="253"/>
      <c r="C595" s="422"/>
      <c r="D595" s="378"/>
      <c r="E595" s="423"/>
      <c r="F595" s="423"/>
      <c r="G595" s="423"/>
      <c r="H595" s="423"/>
      <c r="I595" s="423"/>
      <c r="J595" s="423"/>
      <c r="K595" s="423"/>
      <c r="L595" s="423"/>
      <c r="M595" s="253"/>
      <c r="N595" s="253"/>
      <c r="O595" s="253"/>
      <c r="P595" s="253"/>
      <c r="Q595" s="253"/>
      <c r="R595" s="253"/>
      <c r="S595" s="253"/>
      <c r="T595" s="253"/>
      <c r="U595" s="253"/>
      <c r="V595" s="253"/>
      <c r="W595" s="253"/>
      <c r="X595" s="253"/>
      <c r="Y595" s="253"/>
      <c r="Z595" s="253"/>
      <c r="AA595" s="253"/>
      <c r="AB595" s="253"/>
    </row>
    <row r="596" spans="1:28" ht="11.25" customHeight="1" x14ac:dyDescent="0.25">
      <c r="A596" s="376"/>
      <c r="B596" s="253"/>
      <c r="C596" s="422"/>
      <c r="D596" s="378"/>
      <c r="E596" s="423"/>
      <c r="F596" s="423"/>
      <c r="G596" s="423"/>
      <c r="H596" s="423"/>
      <c r="I596" s="423"/>
      <c r="J596" s="423"/>
      <c r="K596" s="423"/>
      <c r="L596" s="423"/>
      <c r="M596" s="253"/>
      <c r="N596" s="253"/>
      <c r="O596" s="253"/>
      <c r="P596" s="253"/>
      <c r="Q596" s="253"/>
      <c r="R596" s="253"/>
      <c r="S596" s="253"/>
      <c r="T596" s="253"/>
      <c r="U596" s="253"/>
      <c r="V596" s="253"/>
      <c r="W596" s="253"/>
      <c r="X596" s="253"/>
      <c r="Y596" s="253"/>
      <c r="Z596" s="253"/>
      <c r="AA596" s="253"/>
      <c r="AB596" s="253"/>
    </row>
    <row r="597" spans="1:28" ht="11.25" customHeight="1" x14ac:dyDescent="0.25">
      <c r="A597" s="376"/>
      <c r="B597" s="253"/>
      <c r="C597" s="422"/>
      <c r="D597" s="378"/>
      <c r="E597" s="423"/>
      <c r="F597" s="423"/>
      <c r="G597" s="423"/>
      <c r="H597" s="423"/>
      <c r="I597" s="423"/>
      <c r="J597" s="423"/>
      <c r="K597" s="423"/>
      <c r="L597" s="423"/>
      <c r="M597" s="253"/>
      <c r="N597" s="253"/>
      <c r="O597" s="253"/>
      <c r="P597" s="253"/>
      <c r="Q597" s="253"/>
      <c r="R597" s="253"/>
      <c r="S597" s="253"/>
      <c r="T597" s="253"/>
      <c r="U597" s="253"/>
      <c r="V597" s="253"/>
      <c r="W597" s="253"/>
      <c r="X597" s="253"/>
      <c r="Y597" s="253"/>
      <c r="Z597" s="253"/>
      <c r="AA597" s="253"/>
      <c r="AB597" s="253"/>
    </row>
    <row r="598" spans="1:28" ht="11.25" customHeight="1" x14ac:dyDescent="0.25">
      <c r="A598" s="376"/>
      <c r="B598" s="253"/>
      <c r="C598" s="422"/>
      <c r="D598" s="378"/>
      <c r="E598" s="423"/>
      <c r="F598" s="423"/>
      <c r="G598" s="423"/>
      <c r="H598" s="423"/>
      <c r="I598" s="423"/>
      <c r="J598" s="423"/>
      <c r="K598" s="423"/>
      <c r="L598" s="423"/>
      <c r="M598" s="253"/>
      <c r="N598" s="253"/>
      <c r="O598" s="253"/>
      <c r="P598" s="253"/>
      <c r="Q598" s="253"/>
      <c r="R598" s="253"/>
      <c r="S598" s="253"/>
      <c r="T598" s="253"/>
      <c r="U598" s="253"/>
      <c r="V598" s="253"/>
      <c r="W598" s="253"/>
      <c r="X598" s="253"/>
      <c r="Y598" s="253"/>
      <c r="Z598" s="253"/>
      <c r="AA598" s="253"/>
      <c r="AB598" s="253"/>
    </row>
    <row r="599" spans="1:28" ht="11.25" customHeight="1" x14ac:dyDescent="0.25">
      <c r="A599" s="376"/>
      <c r="B599" s="253"/>
      <c r="C599" s="422"/>
      <c r="D599" s="378"/>
      <c r="E599" s="423"/>
      <c r="F599" s="423"/>
      <c r="G599" s="423"/>
      <c r="H599" s="423"/>
      <c r="I599" s="423"/>
      <c r="J599" s="423"/>
      <c r="K599" s="423"/>
      <c r="L599" s="423"/>
      <c r="M599" s="253"/>
      <c r="N599" s="253"/>
      <c r="O599" s="253"/>
      <c r="P599" s="253"/>
      <c r="Q599" s="253"/>
      <c r="R599" s="253"/>
      <c r="S599" s="253"/>
      <c r="T599" s="253"/>
      <c r="U599" s="253"/>
      <c r="V599" s="253"/>
      <c r="W599" s="253"/>
      <c r="X599" s="253"/>
      <c r="Y599" s="253"/>
      <c r="Z599" s="253"/>
      <c r="AA599" s="253"/>
      <c r="AB599" s="253"/>
    </row>
    <row r="600" spans="1:28" ht="11.25" customHeight="1" x14ac:dyDescent="0.25">
      <c r="A600" s="376"/>
      <c r="B600" s="253"/>
      <c r="C600" s="422"/>
      <c r="D600" s="378"/>
      <c r="E600" s="423"/>
      <c r="F600" s="423"/>
      <c r="G600" s="423"/>
      <c r="H600" s="423"/>
      <c r="I600" s="423"/>
      <c r="J600" s="423"/>
      <c r="K600" s="423"/>
      <c r="L600" s="423"/>
      <c r="M600" s="253"/>
      <c r="N600" s="253"/>
      <c r="O600" s="253"/>
      <c r="P600" s="253"/>
      <c r="Q600" s="253"/>
      <c r="R600" s="253"/>
      <c r="S600" s="253"/>
      <c r="T600" s="253"/>
      <c r="U600" s="253"/>
      <c r="V600" s="253"/>
      <c r="W600" s="253"/>
      <c r="X600" s="253"/>
      <c r="Y600" s="253"/>
      <c r="Z600" s="253"/>
      <c r="AA600" s="253"/>
      <c r="AB600" s="253"/>
    </row>
    <row r="601" spans="1:28" ht="11.25" customHeight="1" x14ac:dyDescent="0.25">
      <c r="A601" s="376"/>
      <c r="B601" s="253"/>
      <c r="C601" s="422"/>
      <c r="D601" s="378"/>
      <c r="E601" s="423"/>
      <c r="F601" s="423"/>
      <c r="G601" s="423"/>
      <c r="H601" s="423"/>
      <c r="I601" s="423"/>
      <c r="J601" s="423"/>
      <c r="K601" s="423"/>
      <c r="L601" s="423"/>
      <c r="M601" s="253"/>
      <c r="N601" s="253"/>
      <c r="O601" s="253"/>
      <c r="P601" s="253"/>
      <c r="Q601" s="253"/>
      <c r="R601" s="253"/>
      <c r="S601" s="253"/>
      <c r="T601" s="253"/>
      <c r="U601" s="253"/>
      <c r="V601" s="253"/>
      <c r="W601" s="253"/>
      <c r="X601" s="253"/>
      <c r="Y601" s="253"/>
      <c r="Z601" s="253"/>
      <c r="AA601" s="253"/>
      <c r="AB601" s="253"/>
    </row>
    <row r="602" spans="1:28" ht="11.25" customHeight="1" x14ac:dyDescent="0.25">
      <c r="A602" s="376"/>
      <c r="B602" s="253"/>
      <c r="C602" s="422"/>
      <c r="D602" s="378"/>
      <c r="E602" s="423"/>
      <c r="F602" s="423"/>
      <c r="G602" s="423"/>
      <c r="H602" s="423"/>
      <c r="I602" s="423"/>
      <c r="J602" s="423"/>
      <c r="K602" s="423"/>
      <c r="L602" s="423"/>
      <c r="M602" s="253"/>
      <c r="N602" s="253"/>
      <c r="O602" s="253"/>
      <c r="P602" s="253"/>
      <c r="Q602" s="253"/>
      <c r="R602" s="253"/>
      <c r="S602" s="253"/>
      <c r="T602" s="253"/>
      <c r="U602" s="253"/>
      <c r="V602" s="253"/>
      <c r="W602" s="253"/>
      <c r="X602" s="253"/>
      <c r="Y602" s="253"/>
      <c r="Z602" s="253"/>
      <c r="AA602" s="253"/>
      <c r="AB602" s="253"/>
    </row>
    <row r="603" spans="1:28" ht="11.25" customHeight="1" x14ac:dyDescent="0.25">
      <c r="A603" s="376"/>
      <c r="B603" s="253"/>
      <c r="C603" s="422"/>
      <c r="D603" s="378"/>
      <c r="E603" s="423"/>
      <c r="F603" s="423"/>
      <c r="G603" s="423"/>
      <c r="H603" s="423"/>
      <c r="I603" s="423"/>
      <c r="J603" s="423"/>
      <c r="K603" s="423"/>
      <c r="L603" s="423"/>
      <c r="M603" s="253"/>
      <c r="N603" s="253"/>
      <c r="O603" s="253"/>
      <c r="P603" s="253"/>
      <c r="Q603" s="253"/>
      <c r="R603" s="253"/>
      <c r="S603" s="253"/>
      <c r="T603" s="253"/>
      <c r="U603" s="253"/>
      <c r="V603" s="253"/>
      <c r="W603" s="253"/>
      <c r="X603" s="253"/>
      <c r="Y603" s="253"/>
      <c r="Z603" s="253"/>
      <c r="AA603" s="253"/>
      <c r="AB603" s="253"/>
    </row>
    <row r="604" spans="1:28" ht="11.25" customHeight="1" x14ac:dyDescent="0.25">
      <c r="A604" s="376"/>
      <c r="B604" s="253"/>
      <c r="C604" s="422"/>
      <c r="D604" s="378"/>
      <c r="E604" s="423"/>
      <c r="F604" s="423"/>
      <c r="G604" s="423"/>
      <c r="H604" s="423"/>
      <c r="I604" s="423"/>
      <c r="J604" s="423"/>
      <c r="K604" s="423"/>
      <c r="L604" s="423"/>
      <c r="M604" s="253"/>
      <c r="N604" s="253"/>
      <c r="O604" s="253"/>
      <c r="P604" s="253"/>
      <c r="Q604" s="253"/>
      <c r="R604" s="253"/>
      <c r="S604" s="253"/>
      <c r="T604" s="253"/>
      <c r="U604" s="253"/>
      <c r="V604" s="253"/>
      <c r="W604" s="253"/>
      <c r="X604" s="253"/>
      <c r="Y604" s="253"/>
      <c r="Z604" s="253"/>
      <c r="AA604" s="253"/>
      <c r="AB604" s="253"/>
    </row>
    <row r="605" spans="1:28" ht="11.25" customHeight="1" x14ac:dyDescent="0.25">
      <c r="A605" s="376"/>
      <c r="B605" s="253"/>
      <c r="C605" s="422"/>
      <c r="D605" s="378"/>
      <c r="E605" s="423"/>
      <c r="F605" s="423"/>
      <c r="G605" s="423"/>
      <c r="H605" s="423"/>
      <c r="I605" s="423"/>
      <c r="J605" s="423"/>
      <c r="K605" s="423"/>
      <c r="L605" s="423"/>
      <c r="M605" s="253"/>
      <c r="N605" s="253"/>
      <c r="O605" s="253"/>
      <c r="P605" s="253"/>
      <c r="Q605" s="253"/>
      <c r="R605" s="253"/>
      <c r="S605" s="253"/>
      <c r="T605" s="253"/>
      <c r="U605" s="253"/>
      <c r="V605" s="253"/>
      <c r="W605" s="253"/>
      <c r="X605" s="253"/>
      <c r="Y605" s="253"/>
      <c r="Z605" s="253"/>
      <c r="AA605" s="253"/>
      <c r="AB605" s="253"/>
    </row>
    <row r="606" spans="1:28" ht="11.25" customHeight="1" x14ac:dyDescent="0.25">
      <c r="A606" s="376"/>
      <c r="B606" s="253"/>
      <c r="C606" s="422"/>
      <c r="D606" s="378"/>
      <c r="E606" s="423"/>
      <c r="F606" s="423"/>
      <c r="G606" s="423"/>
      <c r="H606" s="423"/>
      <c r="I606" s="423"/>
      <c r="J606" s="423"/>
      <c r="K606" s="423"/>
      <c r="L606" s="423"/>
      <c r="M606" s="253"/>
      <c r="N606" s="253"/>
      <c r="O606" s="253"/>
      <c r="P606" s="253"/>
      <c r="Q606" s="253"/>
      <c r="R606" s="253"/>
      <c r="S606" s="253"/>
      <c r="T606" s="253"/>
      <c r="U606" s="253"/>
      <c r="V606" s="253"/>
      <c r="W606" s="253"/>
      <c r="X606" s="253"/>
      <c r="Y606" s="253"/>
      <c r="Z606" s="253"/>
      <c r="AA606" s="253"/>
      <c r="AB606" s="253"/>
    </row>
    <row r="607" spans="1:28" ht="11.25" customHeight="1" x14ac:dyDescent="0.25">
      <c r="A607" s="376"/>
      <c r="B607" s="253"/>
      <c r="C607" s="422"/>
      <c r="D607" s="378"/>
      <c r="E607" s="423"/>
      <c r="F607" s="423"/>
      <c r="G607" s="423"/>
      <c r="H607" s="423"/>
      <c r="I607" s="423"/>
      <c r="J607" s="423"/>
      <c r="K607" s="423"/>
      <c r="L607" s="423"/>
      <c r="M607" s="253"/>
      <c r="N607" s="253"/>
      <c r="O607" s="253"/>
      <c r="P607" s="253"/>
      <c r="Q607" s="253"/>
      <c r="R607" s="253"/>
      <c r="S607" s="253"/>
      <c r="T607" s="253"/>
      <c r="U607" s="253"/>
      <c r="V607" s="253"/>
      <c r="W607" s="253"/>
      <c r="X607" s="253"/>
      <c r="Y607" s="253"/>
      <c r="Z607" s="253"/>
      <c r="AA607" s="253"/>
      <c r="AB607" s="253"/>
    </row>
    <row r="608" spans="1:28" ht="11.25" customHeight="1" x14ac:dyDescent="0.25">
      <c r="A608" s="376"/>
      <c r="B608" s="253"/>
      <c r="C608" s="422"/>
      <c r="D608" s="378"/>
      <c r="E608" s="423"/>
      <c r="F608" s="423"/>
      <c r="G608" s="423"/>
      <c r="H608" s="423"/>
      <c r="I608" s="423"/>
      <c r="J608" s="423"/>
      <c r="K608" s="423"/>
      <c r="L608" s="423"/>
      <c r="M608" s="253"/>
      <c r="N608" s="253"/>
      <c r="O608" s="253"/>
      <c r="P608" s="253"/>
      <c r="Q608" s="253"/>
      <c r="R608" s="253"/>
      <c r="S608" s="253"/>
      <c r="T608" s="253"/>
      <c r="U608" s="253"/>
      <c r="V608" s="253"/>
      <c r="W608" s="253"/>
      <c r="X608" s="253"/>
      <c r="Y608" s="253"/>
      <c r="Z608" s="253"/>
      <c r="AA608" s="253"/>
      <c r="AB608" s="253"/>
    </row>
    <row r="609" spans="1:28" ht="11.25" customHeight="1" x14ac:dyDescent="0.25">
      <c r="A609" s="376"/>
      <c r="B609" s="253"/>
      <c r="C609" s="422"/>
      <c r="D609" s="378"/>
      <c r="E609" s="423"/>
      <c r="F609" s="423"/>
      <c r="G609" s="423"/>
      <c r="H609" s="423"/>
      <c r="I609" s="423"/>
      <c r="J609" s="423"/>
      <c r="K609" s="423"/>
      <c r="L609" s="423"/>
      <c r="M609" s="253"/>
      <c r="N609" s="253"/>
      <c r="O609" s="253"/>
      <c r="P609" s="253"/>
      <c r="Q609" s="253"/>
      <c r="R609" s="253"/>
      <c r="S609" s="253"/>
      <c r="T609" s="253"/>
      <c r="U609" s="253"/>
      <c r="V609" s="253"/>
      <c r="W609" s="253"/>
      <c r="X609" s="253"/>
      <c r="Y609" s="253"/>
      <c r="Z609" s="253"/>
      <c r="AA609" s="253"/>
      <c r="AB609" s="253"/>
    </row>
    <row r="610" spans="1:28" ht="11.25" customHeight="1" x14ac:dyDescent="0.25">
      <c r="A610" s="376"/>
      <c r="B610" s="253"/>
      <c r="C610" s="422"/>
      <c r="D610" s="378"/>
      <c r="E610" s="423"/>
      <c r="F610" s="423"/>
      <c r="G610" s="423"/>
      <c r="H610" s="423"/>
      <c r="I610" s="423"/>
      <c r="J610" s="423"/>
      <c r="K610" s="423"/>
      <c r="L610" s="423"/>
      <c r="M610" s="253"/>
      <c r="N610" s="253"/>
      <c r="O610" s="253"/>
      <c r="P610" s="253"/>
      <c r="Q610" s="253"/>
      <c r="R610" s="253"/>
      <c r="S610" s="253"/>
      <c r="T610" s="253"/>
      <c r="U610" s="253"/>
      <c r="V610" s="253"/>
      <c r="W610" s="253"/>
      <c r="X610" s="253"/>
      <c r="Y610" s="253"/>
      <c r="Z610" s="253"/>
      <c r="AA610" s="253"/>
      <c r="AB610" s="253"/>
    </row>
    <row r="611" spans="1:28" ht="11.25" customHeight="1" x14ac:dyDescent="0.25">
      <c r="A611" s="376"/>
      <c r="B611" s="253"/>
      <c r="C611" s="422"/>
      <c r="D611" s="378"/>
      <c r="E611" s="423"/>
      <c r="F611" s="423"/>
      <c r="G611" s="423"/>
      <c r="H611" s="423"/>
      <c r="I611" s="423"/>
      <c r="J611" s="423"/>
      <c r="K611" s="423"/>
      <c r="L611" s="423"/>
      <c r="M611" s="253"/>
      <c r="N611" s="253"/>
      <c r="O611" s="253"/>
      <c r="P611" s="253"/>
      <c r="Q611" s="253"/>
      <c r="R611" s="253"/>
      <c r="S611" s="253"/>
      <c r="T611" s="253"/>
      <c r="U611" s="253"/>
      <c r="V611" s="253"/>
      <c r="W611" s="253"/>
      <c r="X611" s="253"/>
      <c r="Y611" s="253"/>
      <c r="Z611" s="253"/>
      <c r="AA611" s="253"/>
      <c r="AB611" s="253"/>
    </row>
    <row r="612" spans="1:28" ht="11.25" customHeight="1" x14ac:dyDescent="0.25">
      <c r="A612" s="376"/>
      <c r="B612" s="253"/>
      <c r="C612" s="422"/>
      <c r="D612" s="378"/>
      <c r="E612" s="423"/>
      <c r="F612" s="423"/>
      <c r="G612" s="423"/>
      <c r="H612" s="423"/>
      <c r="I612" s="423"/>
      <c r="J612" s="423"/>
      <c r="K612" s="423"/>
      <c r="L612" s="423"/>
      <c r="M612" s="253"/>
      <c r="N612" s="253"/>
      <c r="O612" s="253"/>
      <c r="P612" s="253"/>
      <c r="Q612" s="253"/>
      <c r="R612" s="253"/>
      <c r="S612" s="253"/>
      <c r="T612" s="253"/>
      <c r="U612" s="253"/>
      <c r="V612" s="253"/>
      <c r="W612" s="253"/>
      <c r="X612" s="253"/>
      <c r="Y612" s="253"/>
      <c r="Z612" s="253"/>
      <c r="AA612" s="253"/>
      <c r="AB612" s="253"/>
    </row>
    <row r="613" spans="1:28" ht="11.25" customHeight="1" x14ac:dyDescent="0.25">
      <c r="A613" s="376"/>
      <c r="B613" s="253"/>
      <c r="C613" s="422"/>
      <c r="D613" s="378"/>
      <c r="E613" s="423"/>
      <c r="F613" s="423"/>
      <c r="G613" s="423"/>
      <c r="H613" s="423"/>
      <c r="I613" s="423"/>
      <c r="J613" s="423"/>
      <c r="K613" s="423"/>
      <c r="L613" s="423"/>
      <c r="M613" s="253"/>
      <c r="N613" s="253"/>
      <c r="O613" s="253"/>
      <c r="P613" s="253"/>
      <c r="Q613" s="253"/>
      <c r="R613" s="253"/>
      <c r="S613" s="253"/>
      <c r="T613" s="253"/>
      <c r="U613" s="253"/>
      <c r="V613" s="253"/>
      <c r="W613" s="253"/>
      <c r="X613" s="253"/>
      <c r="Y613" s="253"/>
      <c r="Z613" s="253"/>
      <c r="AA613" s="253"/>
      <c r="AB613" s="253"/>
    </row>
    <row r="614" spans="1:28" ht="11.25" customHeight="1" x14ac:dyDescent="0.25">
      <c r="A614" s="376"/>
      <c r="B614" s="253"/>
      <c r="C614" s="422"/>
      <c r="D614" s="378"/>
      <c r="E614" s="423"/>
      <c r="F614" s="423"/>
      <c r="G614" s="423"/>
      <c r="H614" s="423"/>
      <c r="I614" s="423"/>
      <c r="J614" s="423"/>
      <c r="K614" s="423"/>
      <c r="L614" s="423"/>
      <c r="M614" s="253"/>
      <c r="N614" s="253"/>
      <c r="O614" s="253"/>
      <c r="P614" s="253"/>
      <c r="Q614" s="253"/>
      <c r="R614" s="253"/>
      <c r="S614" s="253"/>
      <c r="T614" s="253"/>
      <c r="U614" s="253"/>
      <c r="V614" s="253"/>
      <c r="W614" s="253"/>
      <c r="X614" s="253"/>
      <c r="Y614" s="253"/>
      <c r="Z614" s="253"/>
      <c r="AA614" s="253"/>
      <c r="AB614" s="253"/>
    </row>
    <row r="615" spans="1:28" ht="11.25" customHeight="1" x14ac:dyDescent="0.25">
      <c r="A615" s="376"/>
      <c r="B615" s="253"/>
      <c r="C615" s="422"/>
      <c r="D615" s="378"/>
      <c r="E615" s="423"/>
      <c r="F615" s="423"/>
      <c r="G615" s="423"/>
      <c r="H615" s="423"/>
      <c r="I615" s="423"/>
      <c r="J615" s="423"/>
      <c r="K615" s="423"/>
      <c r="L615" s="423"/>
      <c r="M615" s="253"/>
      <c r="N615" s="253"/>
      <c r="O615" s="253"/>
      <c r="P615" s="253"/>
      <c r="Q615" s="253"/>
      <c r="R615" s="253"/>
      <c r="S615" s="253"/>
      <c r="T615" s="253"/>
      <c r="U615" s="253"/>
      <c r="V615" s="253"/>
      <c r="W615" s="253"/>
      <c r="X615" s="253"/>
      <c r="Y615" s="253"/>
      <c r="Z615" s="253"/>
      <c r="AA615" s="253"/>
      <c r="AB615" s="253"/>
    </row>
    <row r="616" spans="1:28" ht="11.25" customHeight="1" x14ac:dyDescent="0.25">
      <c r="A616" s="376"/>
      <c r="B616" s="253"/>
      <c r="C616" s="422"/>
      <c r="D616" s="378"/>
      <c r="E616" s="423"/>
      <c r="F616" s="423"/>
      <c r="G616" s="423"/>
      <c r="H616" s="423"/>
      <c r="I616" s="423"/>
      <c r="J616" s="423"/>
      <c r="K616" s="423"/>
      <c r="L616" s="423"/>
      <c r="M616" s="253"/>
      <c r="N616" s="253"/>
      <c r="O616" s="253"/>
      <c r="P616" s="253"/>
      <c r="Q616" s="253"/>
      <c r="R616" s="253"/>
      <c r="S616" s="253"/>
      <c r="T616" s="253"/>
      <c r="U616" s="253"/>
      <c r="V616" s="253"/>
      <c r="W616" s="253"/>
      <c r="X616" s="253"/>
      <c r="Y616" s="253"/>
      <c r="Z616" s="253"/>
      <c r="AA616" s="253"/>
      <c r="AB616" s="253"/>
    </row>
    <row r="617" spans="1:28" ht="11.25" customHeight="1" x14ac:dyDescent="0.25">
      <c r="A617" s="376"/>
      <c r="B617" s="253"/>
      <c r="C617" s="422"/>
      <c r="D617" s="378"/>
      <c r="E617" s="423"/>
      <c r="F617" s="423"/>
      <c r="G617" s="423"/>
      <c r="H617" s="423"/>
      <c r="I617" s="423"/>
      <c r="J617" s="423"/>
      <c r="K617" s="423"/>
      <c r="L617" s="423"/>
      <c r="M617" s="253"/>
      <c r="N617" s="253"/>
      <c r="O617" s="253"/>
      <c r="P617" s="253"/>
      <c r="Q617" s="253"/>
      <c r="R617" s="253"/>
      <c r="S617" s="253"/>
      <c r="T617" s="253"/>
      <c r="U617" s="253"/>
      <c r="V617" s="253"/>
      <c r="W617" s="253"/>
      <c r="X617" s="253"/>
      <c r="Y617" s="253"/>
      <c r="Z617" s="253"/>
      <c r="AA617" s="253"/>
      <c r="AB617" s="253"/>
    </row>
    <row r="618" spans="1:28" ht="11.25" customHeight="1" x14ac:dyDescent="0.25">
      <c r="A618" s="376"/>
      <c r="B618" s="253"/>
      <c r="C618" s="422"/>
      <c r="D618" s="378"/>
      <c r="E618" s="423"/>
      <c r="F618" s="423"/>
      <c r="G618" s="423"/>
      <c r="H618" s="423"/>
      <c r="I618" s="423"/>
      <c r="J618" s="423"/>
      <c r="K618" s="423"/>
      <c r="L618" s="423"/>
      <c r="M618" s="253"/>
      <c r="N618" s="253"/>
      <c r="O618" s="253"/>
      <c r="P618" s="253"/>
      <c r="Q618" s="253"/>
      <c r="R618" s="253"/>
      <c r="S618" s="253"/>
      <c r="T618" s="253"/>
      <c r="U618" s="253"/>
      <c r="V618" s="253"/>
      <c r="W618" s="253"/>
      <c r="X618" s="253"/>
      <c r="Y618" s="253"/>
      <c r="Z618" s="253"/>
      <c r="AA618" s="253"/>
      <c r="AB618" s="253"/>
    </row>
    <row r="619" spans="1:28" ht="11.25" customHeight="1" x14ac:dyDescent="0.25">
      <c r="A619" s="376"/>
      <c r="B619" s="253"/>
      <c r="C619" s="422"/>
      <c r="D619" s="378"/>
      <c r="E619" s="423"/>
      <c r="F619" s="423"/>
      <c r="G619" s="423"/>
      <c r="H619" s="423"/>
      <c r="I619" s="423"/>
      <c r="J619" s="423"/>
      <c r="K619" s="423"/>
      <c r="L619" s="423"/>
      <c r="M619" s="253"/>
      <c r="N619" s="253"/>
      <c r="O619" s="253"/>
      <c r="P619" s="253"/>
      <c r="Q619" s="253"/>
      <c r="R619" s="253"/>
      <c r="S619" s="253"/>
      <c r="T619" s="253"/>
      <c r="U619" s="253"/>
      <c r="V619" s="253"/>
      <c r="W619" s="253"/>
      <c r="X619" s="253"/>
      <c r="Y619" s="253"/>
      <c r="Z619" s="253"/>
      <c r="AA619" s="253"/>
      <c r="AB619" s="253"/>
    </row>
    <row r="620" spans="1:28" ht="11.25" customHeight="1" x14ac:dyDescent="0.25">
      <c r="A620" s="376"/>
      <c r="B620" s="253"/>
      <c r="C620" s="422"/>
      <c r="D620" s="378"/>
      <c r="E620" s="423"/>
      <c r="F620" s="423"/>
      <c r="G620" s="423"/>
      <c r="H620" s="423"/>
      <c r="I620" s="423"/>
      <c r="J620" s="423"/>
      <c r="K620" s="423"/>
      <c r="L620" s="423"/>
      <c r="M620" s="253"/>
      <c r="N620" s="253"/>
      <c r="O620" s="253"/>
      <c r="P620" s="253"/>
      <c r="Q620" s="253"/>
      <c r="R620" s="253"/>
      <c r="S620" s="253"/>
      <c r="T620" s="253"/>
      <c r="U620" s="253"/>
      <c r="V620" s="253"/>
      <c r="W620" s="253"/>
      <c r="X620" s="253"/>
      <c r="Y620" s="253"/>
      <c r="Z620" s="253"/>
      <c r="AA620" s="253"/>
      <c r="AB620" s="253"/>
    </row>
    <row r="621" spans="1:28" ht="11.25" customHeight="1" x14ac:dyDescent="0.25">
      <c r="A621" s="376"/>
      <c r="B621" s="253"/>
      <c r="C621" s="422"/>
      <c r="D621" s="378"/>
      <c r="E621" s="423"/>
      <c r="F621" s="423"/>
      <c r="G621" s="423"/>
      <c r="H621" s="423"/>
      <c r="I621" s="423"/>
      <c r="J621" s="423"/>
      <c r="K621" s="423"/>
      <c r="L621" s="423"/>
      <c r="M621" s="253"/>
      <c r="N621" s="253"/>
      <c r="O621" s="253"/>
      <c r="P621" s="253"/>
      <c r="Q621" s="253"/>
      <c r="R621" s="253"/>
      <c r="S621" s="253"/>
      <c r="T621" s="253"/>
      <c r="U621" s="253"/>
      <c r="V621" s="253"/>
      <c r="W621" s="253"/>
      <c r="X621" s="253"/>
      <c r="Y621" s="253"/>
      <c r="Z621" s="253"/>
      <c r="AA621" s="253"/>
      <c r="AB621" s="253"/>
    </row>
    <row r="622" spans="1:28" ht="11.25" customHeight="1" x14ac:dyDescent="0.25">
      <c r="A622" s="376"/>
      <c r="B622" s="253"/>
      <c r="C622" s="422"/>
      <c r="D622" s="378"/>
      <c r="E622" s="423"/>
      <c r="F622" s="423"/>
      <c r="G622" s="423"/>
      <c r="H622" s="423"/>
      <c r="I622" s="423"/>
      <c r="J622" s="423"/>
      <c r="K622" s="423"/>
      <c r="L622" s="423"/>
      <c r="M622" s="253"/>
      <c r="N622" s="253"/>
      <c r="O622" s="253"/>
      <c r="P622" s="253"/>
      <c r="Q622" s="253"/>
      <c r="R622" s="253"/>
      <c r="S622" s="253"/>
      <c r="T622" s="253"/>
      <c r="U622" s="253"/>
      <c r="V622" s="253"/>
      <c r="W622" s="253"/>
      <c r="X622" s="253"/>
      <c r="Y622" s="253"/>
      <c r="Z622" s="253"/>
      <c r="AA622" s="253"/>
      <c r="AB622" s="253"/>
    </row>
    <row r="623" spans="1:28" ht="11.25" customHeight="1" x14ac:dyDescent="0.25">
      <c r="A623" s="376"/>
      <c r="B623" s="253"/>
      <c r="C623" s="422"/>
      <c r="D623" s="378"/>
      <c r="E623" s="423"/>
      <c r="F623" s="423"/>
      <c r="G623" s="423"/>
      <c r="H623" s="423"/>
      <c r="I623" s="423"/>
      <c r="J623" s="423"/>
      <c r="K623" s="423"/>
      <c r="L623" s="423"/>
      <c r="M623" s="253"/>
      <c r="N623" s="253"/>
      <c r="O623" s="253"/>
      <c r="P623" s="253"/>
      <c r="Q623" s="253"/>
      <c r="R623" s="253"/>
      <c r="S623" s="253"/>
      <c r="T623" s="253"/>
      <c r="U623" s="253"/>
      <c r="V623" s="253"/>
      <c r="W623" s="253"/>
      <c r="X623" s="253"/>
      <c r="Y623" s="253"/>
      <c r="Z623" s="253"/>
      <c r="AA623" s="253"/>
      <c r="AB623" s="253"/>
    </row>
    <row r="624" spans="1:28" ht="11.25" customHeight="1" x14ac:dyDescent="0.25">
      <c r="A624" s="376"/>
      <c r="B624" s="253"/>
      <c r="C624" s="422"/>
      <c r="D624" s="378"/>
      <c r="E624" s="423"/>
      <c r="F624" s="423"/>
      <c r="G624" s="423"/>
      <c r="H624" s="423"/>
      <c r="I624" s="423"/>
      <c r="J624" s="423"/>
      <c r="K624" s="423"/>
      <c r="L624" s="423"/>
      <c r="M624" s="253"/>
      <c r="N624" s="253"/>
      <c r="O624" s="253"/>
      <c r="P624" s="253"/>
      <c r="Q624" s="253"/>
      <c r="R624" s="253"/>
      <c r="S624" s="253"/>
      <c r="T624" s="253"/>
      <c r="U624" s="253"/>
      <c r="V624" s="253"/>
      <c r="W624" s="253"/>
      <c r="X624" s="253"/>
      <c r="Y624" s="253"/>
      <c r="Z624" s="253"/>
      <c r="AA624" s="253"/>
      <c r="AB624" s="253"/>
    </row>
    <row r="625" spans="1:28" ht="11.25" customHeight="1" x14ac:dyDescent="0.25">
      <c r="A625" s="376"/>
      <c r="B625" s="253"/>
      <c r="C625" s="422"/>
      <c r="D625" s="378"/>
      <c r="E625" s="423"/>
      <c r="F625" s="423"/>
      <c r="G625" s="423"/>
      <c r="H625" s="423"/>
      <c r="I625" s="423"/>
      <c r="J625" s="423"/>
      <c r="K625" s="423"/>
      <c r="L625" s="423"/>
      <c r="M625" s="253"/>
      <c r="N625" s="253"/>
      <c r="O625" s="253"/>
      <c r="P625" s="253"/>
      <c r="Q625" s="253"/>
      <c r="R625" s="253"/>
      <c r="S625" s="253"/>
      <c r="T625" s="253"/>
      <c r="U625" s="253"/>
      <c r="V625" s="253"/>
      <c r="W625" s="253"/>
      <c r="X625" s="253"/>
      <c r="Y625" s="253"/>
      <c r="Z625" s="253"/>
      <c r="AA625" s="253"/>
      <c r="AB625" s="253"/>
    </row>
    <row r="626" spans="1:28" ht="11.25" customHeight="1" x14ac:dyDescent="0.25">
      <c r="A626" s="376"/>
      <c r="B626" s="253"/>
      <c r="C626" s="422"/>
      <c r="D626" s="378"/>
      <c r="E626" s="423"/>
      <c r="F626" s="423"/>
      <c r="G626" s="423"/>
      <c r="H626" s="423"/>
      <c r="I626" s="423"/>
      <c r="J626" s="423"/>
      <c r="K626" s="423"/>
      <c r="L626" s="423"/>
      <c r="M626" s="253"/>
      <c r="N626" s="253"/>
      <c r="O626" s="253"/>
      <c r="P626" s="253"/>
      <c r="Q626" s="253"/>
      <c r="R626" s="253"/>
      <c r="S626" s="253"/>
      <c r="T626" s="253"/>
      <c r="U626" s="253"/>
      <c r="V626" s="253"/>
      <c r="W626" s="253"/>
      <c r="X626" s="253"/>
      <c r="Y626" s="253"/>
      <c r="Z626" s="253"/>
      <c r="AA626" s="253"/>
      <c r="AB626" s="253"/>
    </row>
    <row r="627" spans="1:28" ht="11.25" customHeight="1" x14ac:dyDescent="0.25">
      <c r="A627" s="376"/>
      <c r="B627" s="253"/>
      <c r="C627" s="422"/>
      <c r="D627" s="378"/>
      <c r="E627" s="423"/>
      <c r="F627" s="423"/>
      <c r="G627" s="423"/>
      <c r="H627" s="423"/>
      <c r="I627" s="423"/>
      <c r="J627" s="423"/>
      <c r="K627" s="423"/>
      <c r="L627" s="423"/>
      <c r="M627" s="253"/>
      <c r="N627" s="253"/>
      <c r="O627" s="253"/>
      <c r="P627" s="253"/>
      <c r="Q627" s="253"/>
      <c r="R627" s="253"/>
      <c r="S627" s="253"/>
      <c r="T627" s="253"/>
      <c r="U627" s="253"/>
      <c r="V627" s="253"/>
      <c r="W627" s="253"/>
      <c r="X627" s="253"/>
      <c r="Y627" s="253"/>
      <c r="Z627" s="253"/>
      <c r="AA627" s="253"/>
      <c r="AB627" s="253"/>
    </row>
    <row r="628" spans="1:28" ht="11.25" customHeight="1" x14ac:dyDescent="0.25">
      <c r="A628" s="376"/>
      <c r="B628" s="253"/>
      <c r="C628" s="422"/>
      <c r="D628" s="378"/>
      <c r="E628" s="423"/>
      <c r="F628" s="423"/>
      <c r="G628" s="423"/>
      <c r="H628" s="423"/>
      <c r="I628" s="423"/>
      <c r="J628" s="423"/>
      <c r="K628" s="423"/>
      <c r="L628" s="423"/>
      <c r="M628" s="253"/>
      <c r="N628" s="253"/>
      <c r="O628" s="253"/>
      <c r="P628" s="253"/>
      <c r="Q628" s="253"/>
      <c r="R628" s="253"/>
      <c r="S628" s="253"/>
      <c r="T628" s="253"/>
      <c r="U628" s="253"/>
      <c r="V628" s="253"/>
      <c r="W628" s="253"/>
      <c r="X628" s="253"/>
      <c r="Y628" s="253"/>
      <c r="Z628" s="253"/>
      <c r="AA628" s="253"/>
      <c r="AB628" s="253"/>
    </row>
    <row r="629" spans="1:28" ht="11.25" customHeight="1" x14ac:dyDescent="0.25">
      <c r="A629" s="376"/>
      <c r="B629" s="253"/>
      <c r="C629" s="422"/>
      <c r="D629" s="378"/>
      <c r="E629" s="423"/>
      <c r="F629" s="423"/>
      <c r="G629" s="423"/>
      <c r="H629" s="423"/>
      <c r="I629" s="423"/>
      <c r="J629" s="423"/>
      <c r="K629" s="423"/>
      <c r="L629" s="423"/>
      <c r="M629" s="253"/>
      <c r="N629" s="253"/>
      <c r="O629" s="253"/>
      <c r="P629" s="253"/>
      <c r="Q629" s="253"/>
      <c r="R629" s="253"/>
      <c r="S629" s="253"/>
      <c r="T629" s="253"/>
      <c r="U629" s="253"/>
      <c r="V629" s="253"/>
      <c r="W629" s="253"/>
      <c r="X629" s="253"/>
      <c r="Y629" s="253"/>
      <c r="Z629" s="253"/>
      <c r="AA629" s="253"/>
      <c r="AB629" s="253"/>
    </row>
    <row r="630" spans="1:28" ht="11.25" customHeight="1" x14ac:dyDescent="0.25">
      <c r="A630" s="376"/>
      <c r="B630" s="253"/>
      <c r="C630" s="422"/>
      <c r="D630" s="378"/>
      <c r="E630" s="423"/>
      <c r="F630" s="423"/>
      <c r="G630" s="423"/>
      <c r="H630" s="423"/>
      <c r="I630" s="423"/>
      <c r="J630" s="423"/>
      <c r="K630" s="423"/>
      <c r="L630" s="423"/>
      <c r="M630" s="253"/>
      <c r="N630" s="253"/>
      <c r="O630" s="253"/>
      <c r="P630" s="253"/>
      <c r="Q630" s="253"/>
      <c r="R630" s="253"/>
      <c r="S630" s="253"/>
      <c r="T630" s="253"/>
      <c r="U630" s="253"/>
      <c r="V630" s="253"/>
      <c r="W630" s="253"/>
      <c r="X630" s="253"/>
      <c r="Y630" s="253"/>
      <c r="Z630" s="253"/>
      <c r="AA630" s="253"/>
      <c r="AB630" s="253"/>
    </row>
    <row r="631" spans="1:28" ht="11.25" customHeight="1" x14ac:dyDescent="0.25">
      <c r="A631" s="376"/>
      <c r="B631" s="253"/>
      <c r="C631" s="422"/>
      <c r="D631" s="378"/>
      <c r="E631" s="423"/>
      <c r="F631" s="423"/>
      <c r="G631" s="423"/>
      <c r="H631" s="423"/>
      <c r="I631" s="423"/>
      <c r="J631" s="423"/>
      <c r="K631" s="423"/>
      <c r="L631" s="423"/>
      <c r="M631" s="253"/>
      <c r="N631" s="253"/>
      <c r="O631" s="253"/>
      <c r="P631" s="253"/>
      <c r="Q631" s="253"/>
      <c r="R631" s="253"/>
      <c r="S631" s="253"/>
      <c r="T631" s="253"/>
      <c r="U631" s="253"/>
      <c r="V631" s="253"/>
      <c r="W631" s="253"/>
      <c r="X631" s="253"/>
      <c r="Y631" s="253"/>
      <c r="Z631" s="253"/>
      <c r="AA631" s="253"/>
      <c r="AB631" s="253"/>
    </row>
    <row r="632" spans="1:28" ht="11.25" customHeight="1" x14ac:dyDescent="0.25">
      <c r="A632" s="376"/>
      <c r="B632" s="253"/>
      <c r="C632" s="422"/>
      <c r="D632" s="378"/>
      <c r="E632" s="423"/>
      <c r="F632" s="423"/>
      <c r="G632" s="423"/>
      <c r="H632" s="423"/>
      <c r="I632" s="423"/>
      <c r="J632" s="423"/>
      <c r="K632" s="423"/>
      <c r="L632" s="423"/>
      <c r="M632" s="253"/>
      <c r="N632" s="253"/>
      <c r="O632" s="253"/>
      <c r="P632" s="253"/>
      <c r="Q632" s="253"/>
      <c r="R632" s="253"/>
      <c r="S632" s="253"/>
      <c r="T632" s="253"/>
      <c r="U632" s="253"/>
      <c r="V632" s="253"/>
      <c r="W632" s="253"/>
      <c r="X632" s="253"/>
      <c r="Y632" s="253"/>
      <c r="Z632" s="253"/>
      <c r="AA632" s="253"/>
      <c r="AB632" s="253"/>
    </row>
    <row r="633" spans="1:28" ht="11.25" customHeight="1" x14ac:dyDescent="0.25">
      <c r="A633" s="376"/>
      <c r="B633" s="253"/>
      <c r="C633" s="422"/>
      <c r="D633" s="378"/>
      <c r="E633" s="423"/>
      <c r="F633" s="423"/>
      <c r="G633" s="423"/>
      <c r="H633" s="423"/>
      <c r="I633" s="423"/>
      <c r="J633" s="423"/>
      <c r="K633" s="423"/>
      <c r="L633" s="423"/>
      <c r="M633" s="253"/>
      <c r="N633" s="253"/>
      <c r="O633" s="253"/>
      <c r="P633" s="253"/>
      <c r="Q633" s="253"/>
      <c r="R633" s="253"/>
      <c r="S633" s="253"/>
      <c r="T633" s="253"/>
      <c r="U633" s="253"/>
      <c r="V633" s="253"/>
      <c r="W633" s="253"/>
      <c r="X633" s="253"/>
      <c r="Y633" s="253"/>
      <c r="Z633" s="253"/>
      <c r="AA633" s="253"/>
      <c r="AB633" s="253"/>
    </row>
    <row r="634" spans="1:28" ht="11.25" customHeight="1" x14ac:dyDescent="0.25">
      <c r="A634" s="376"/>
      <c r="B634" s="253"/>
      <c r="C634" s="422"/>
      <c r="D634" s="378"/>
      <c r="E634" s="423"/>
      <c r="F634" s="423"/>
      <c r="G634" s="423"/>
      <c r="H634" s="423"/>
      <c r="I634" s="423"/>
      <c r="J634" s="423"/>
      <c r="K634" s="423"/>
      <c r="L634" s="423"/>
      <c r="M634" s="253"/>
      <c r="N634" s="253"/>
      <c r="O634" s="253"/>
      <c r="P634" s="253"/>
      <c r="Q634" s="253"/>
      <c r="R634" s="253"/>
      <c r="S634" s="253"/>
      <c r="T634" s="253"/>
      <c r="U634" s="253"/>
      <c r="V634" s="253"/>
      <c r="W634" s="253"/>
      <c r="X634" s="253"/>
      <c r="Y634" s="253"/>
      <c r="Z634" s="253"/>
      <c r="AA634" s="253"/>
      <c r="AB634" s="253"/>
    </row>
    <row r="635" spans="1:28" ht="11.25" customHeight="1" x14ac:dyDescent="0.25">
      <c r="A635" s="376"/>
      <c r="B635" s="253"/>
      <c r="C635" s="422"/>
      <c r="D635" s="378"/>
      <c r="E635" s="423"/>
      <c r="F635" s="423"/>
      <c r="G635" s="423"/>
      <c r="H635" s="423"/>
      <c r="I635" s="423"/>
      <c r="J635" s="423"/>
      <c r="K635" s="423"/>
      <c r="L635" s="423"/>
      <c r="M635" s="253"/>
      <c r="N635" s="253"/>
      <c r="O635" s="253"/>
      <c r="P635" s="253"/>
      <c r="Q635" s="253"/>
      <c r="R635" s="253"/>
      <c r="S635" s="253"/>
      <c r="T635" s="253"/>
      <c r="U635" s="253"/>
      <c r="V635" s="253"/>
      <c r="W635" s="253"/>
      <c r="X635" s="253"/>
      <c r="Y635" s="253"/>
      <c r="Z635" s="253"/>
      <c r="AA635" s="253"/>
      <c r="AB635" s="253"/>
    </row>
    <row r="636" spans="1:28" ht="11.25" customHeight="1" x14ac:dyDescent="0.25">
      <c r="A636" s="376"/>
      <c r="B636" s="253"/>
      <c r="C636" s="422"/>
      <c r="D636" s="378"/>
      <c r="E636" s="423"/>
      <c r="F636" s="423"/>
      <c r="G636" s="423"/>
      <c r="H636" s="423"/>
      <c r="I636" s="423"/>
      <c r="J636" s="423"/>
      <c r="K636" s="423"/>
      <c r="L636" s="423"/>
      <c r="M636" s="253"/>
      <c r="N636" s="253"/>
      <c r="O636" s="253"/>
      <c r="P636" s="253"/>
      <c r="Q636" s="253"/>
      <c r="R636" s="253"/>
      <c r="S636" s="253"/>
      <c r="T636" s="253"/>
      <c r="U636" s="253"/>
      <c r="V636" s="253"/>
      <c r="W636" s="253"/>
      <c r="X636" s="253"/>
      <c r="Y636" s="253"/>
      <c r="Z636" s="253"/>
      <c r="AA636" s="253"/>
      <c r="AB636" s="253"/>
    </row>
    <row r="637" spans="1:28" ht="11.25" customHeight="1" x14ac:dyDescent="0.25">
      <c r="A637" s="376"/>
      <c r="B637" s="253"/>
      <c r="C637" s="422"/>
      <c r="D637" s="378"/>
      <c r="E637" s="423"/>
      <c r="F637" s="423"/>
      <c r="G637" s="423"/>
      <c r="H637" s="423"/>
      <c r="I637" s="423"/>
      <c r="J637" s="423"/>
      <c r="K637" s="423"/>
      <c r="L637" s="423"/>
      <c r="M637" s="253"/>
      <c r="N637" s="253"/>
      <c r="O637" s="253"/>
      <c r="P637" s="253"/>
      <c r="Q637" s="253"/>
      <c r="R637" s="253"/>
      <c r="S637" s="253"/>
      <c r="T637" s="253"/>
      <c r="U637" s="253"/>
      <c r="V637" s="253"/>
      <c r="W637" s="253"/>
      <c r="X637" s="253"/>
      <c r="Y637" s="253"/>
      <c r="Z637" s="253"/>
      <c r="AA637" s="253"/>
      <c r="AB637" s="253"/>
    </row>
    <row r="638" spans="1:28" ht="11.25" customHeight="1" x14ac:dyDescent="0.25">
      <c r="A638" s="376"/>
      <c r="B638" s="253"/>
      <c r="C638" s="422"/>
      <c r="D638" s="378"/>
      <c r="E638" s="423"/>
      <c r="F638" s="423"/>
      <c r="G638" s="423"/>
      <c r="H638" s="423"/>
      <c r="I638" s="423"/>
      <c r="J638" s="423"/>
      <c r="K638" s="423"/>
      <c r="L638" s="423"/>
      <c r="M638" s="253"/>
      <c r="N638" s="253"/>
      <c r="O638" s="253"/>
      <c r="P638" s="253"/>
      <c r="Q638" s="253"/>
      <c r="R638" s="253"/>
      <c r="S638" s="253"/>
      <c r="T638" s="253"/>
      <c r="U638" s="253"/>
      <c r="V638" s="253"/>
      <c r="W638" s="253"/>
      <c r="X638" s="253"/>
      <c r="Y638" s="253"/>
      <c r="Z638" s="253"/>
      <c r="AA638" s="253"/>
      <c r="AB638" s="253"/>
    </row>
    <row r="639" spans="1:28" ht="11.25" customHeight="1" x14ac:dyDescent="0.25">
      <c r="A639" s="376"/>
      <c r="B639" s="253"/>
      <c r="C639" s="422"/>
      <c r="D639" s="378"/>
      <c r="E639" s="423"/>
      <c r="F639" s="423"/>
      <c r="G639" s="423"/>
      <c r="H639" s="423"/>
      <c r="I639" s="423"/>
      <c r="J639" s="423"/>
      <c r="K639" s="423"/>
      <c r="L639" s="423"/>
      <c r="M639" s="253"/>
      <c r="N639" s="253"/>
      <c r="O639" s="253"/>
      <c r="P639" s="253"/>
      <c r="Q639" s="253"/>
      <c r="R639" s="253"/>
      <c r="S639" s="253"/>
      <c r="T639" s="253"/>
      <c r="U639" s="253"/>
      <c r="V639" s="253"/>
      <c r="W639" s="253"/>
      <c r="X639" s="253"/>
      <c r="Y639" s="253"/>
      <c r="Z639" s="253"/>
      <c r="AA639" s="253"/>
      <c r="AB639" s="253"/>
    </row>
    <row r="640" spans="1:28" ht="11.25" customHeight="1" x14ac:dyDescent="0.25">
      <c r="A640" s="376"/>
      <c r="B640" s="253"/>
      <c r="C640" s="422"/>
      <c r="D640" s="378"/>
      <c r="E640" s="423"/>
      <c r="F640" s="423"/>
      <c r="G640" s="423"/>
      <c r="H640" s="423"/>
      <c r="I640" s="423"/>
      <c r="J640" s="423"/>
      <c r="K640" s="423"/>
      <c r="L640" s="423"/>
      <c r="M640" s="253"/>
      <c r="N640" s="253"/>
      <c r="O640" s="253"/>
      <c r="P640" s="253"/>
      <c r="Q640" s="253"/>
      <c r="R640" s="253"/>
      <c r="S640" s="253"/>
      <c r="T640" s="253"/>
      <c r="U640" s="253"/>
      <c r="V640" s="253"/>
      <c r="W640" s="253"/>
      <c r="X640" s="253"/>
      <c r="Y640" s="253"/>
      <c r="Z640" s="253"/>
      <c r="AA640" s="253"/>
      <c r="AB640" s="253"/>
    </row>
    <row r="641" spans="1:28" ht="11.25" customHeight="1" x14ac:dyDescent="0.25">
      <c r="A641" s="376"/>
      <c r="B641" s="253"/>
      <c r="C641" s="422"/>
      <c r="D641" s="378"/>
      <c r="E641" s="423"/>
      <c r="F641" s="423"/>
      <c r="G641" s="423"/>
      <c r="H641" s="423"/>
      <c r="I641" s="423"/>
      <c r="J641" s="423"/>
      <c r="K641" s="423"/>
      <c r="L641" s="423"/>
      <c r="M641" s="253"/>
      <c r="N641" s="253"/>
      <c r="O641" s="253"/>
      <c r="P641" s="253"/>
      <c r="Q641" s="253"/>
      <c r="R641" s="253"/>
      <c r="S641" s="253"/>
      <c r="T641" s="253"/>
      <c r="U641" s="253"/>
      <c r="V641" s="253"/>
      <c r="W641" s="253"/>
      <c r="X641" s="253"/>
      <c r="Y641" s="253"/>
      <c r="Z641" s="253"/>
      <c r="AA641" s="253"/>
      <c r="AB641" s="253"/>
    </row>
    <row r="642" spans="1:28" ht="11.25" customHeight="1" x14ac:dyDescent="0.25">
      <c r="A642" s="376"/>
      <c r="B642" s="253"/>
      <c r="C642" s="422"/>
      <c r="D642" s="378"/>
      <c r="E642" s="423"/>
      <c r="F642" s="423"/>
      <c r="G642" s="423"/>
      <c r="H642" s="423"/>
      <c r="I642" s="423"/>
      <c r="J642" s="423"/>
      <c r="K642" s="423"/>
      <c r="L642" s="423"/>
      <c r="M642" s="253"/>
      <c r="N642" s="253"/>
      <c r="O642" s="253"/>
      <c r="P642" s="253"/>
      <c r="Q642" s="253"/>
      <c r="R642" s="253"/>
      <c r="S642" s="253"/>
      <c r="T642" s="253"/>
      <c r="U642" s="253"/>
      <c r="V642" s="253"/>
      <c r="W642" s="253"/>
      <c r="X642" s="253"/>
      <c r="Y642" s="253"/>
      <c r="Z642" s="253"/>
      <c r="AA642" s="253"/>
      <c r="AB642" s="253"/>
    </row>
    <row r="643" spans="1:28" ht="11.25" customHeight="1" x14ac:dyDescent="0.25">
      <c r="A643" s="376"/>
      <c r="B643" s="253"/>
      <c r="C643" s="422"/>
      <c r="D643" s="378"/>
      <c r="E643" s="423"/>
      <c r="F643" s="423"/>
      <c r="G643" s="423"/>
      <c r="H643" s="423"/>
      <c r="I643" s="423"/>
      <c r="J643" s="423"/>
      <c r="K643" s="423"/>
      <c r="L643" s="423"/>
      <c r="M643" s="253"/>
      <c r="N643" s="253"/>
      <c r="O643" s="253"/>
      <c r="P643" s="253"/>
      <c r="Q643" s="253"/>
      <c r="R643" s="253"/>
      <c r="S643" s="253"/>
      <c r="T643" s="253"/>
      <c r="U643" s="253"/>
      <c r="V643" s="253"/>
      <c r="W643" s="253"/>
      <c r="X643" s="253"/>
      <c r="Y643" s="253"/>
      <c r="Z643" s="253"/>
      <c r="AA643" s="253"/>
      <c r="AB643" s="253"/>
    </row>
    <row r="644" spans="1:28" ht="11.25" customHeight="1" x14ac:dyDescent="0.25">
      <c r="A644" s="376"/>
      <c r="B644" s="253"/>
      <c r="C644" s="422"/>
      <c r="D644" s="378"/>
      <c r="E644" s="423"/>
      <c r="F644" s="423"/>
      <c r="G644" s="423"/>
      <c r="H644" s="423"/>
      <c r="I644" s="423"/>
      <c r="J644" s="423"/>
      <c r="K644" s="423"/>
      <c r="L644" s="423"/>
      <c r="M644" s="253"/>
      <c r="N644" s="253"/>
      <c r="O644" s="253"/>
      <c r="P644" s="253"/>
      <c r="Q644" s="253"/>
      <c r="R644" s="253"/>
      <c r="S644" s="253"/>
      <c r="T644" s="253"/>
      <c r="U644" s="253"/>
      <c r="V644" s="253"/>
      <c r="W644" s="253"/>
      <c r="X644" s="253"/>
      <c r="Y644" s="253"/>
      <c r="Z644" s="253"/>
      <c r="AA644" s="253"/>
      <c r="AB644" s="253"/>
    </row>
    <row r="645" spans="1:28" ht="11.25" customHeight="1" x14ac:dyDescent="0.25">
      <c r="A645" s="376"/>
      <c r="B645" s="253"/>
      <c r="C645" s="422"/>
      <c r="D645" s="378"/>
      <c r="E645" s="423"/>
      <c r="F645" s="423"/>
      <c r="G645" s="423"/>
      <c r="H645" s="423"/>
      <c r="I645" s="423"/>
      <c r="J645" s="423"/>
      <c r="K645" s="423"/>
      <c r="L645" s="423"/>
      <c r="M645" s="253"/>
      <c r="N645" s="253"/>
      <c r="O645" s="253"/>
      <c r="P645" s="253"/>
      <c r="Q645" s="253"/>
      <c r="R645" s="253"/>
      <c r="S645" s="253"/>
      <c r="T645" s="253"/>
      <c r="U645" s="253"/>
      <c r="V645" s="253"/>
      <c r="W645" s="253"/>
      <c r="X645" s="253"/>
      <c r="Y645" s="253"/>
      <c r="Z645" s="253"/>
      <c r="AA645" s="253"/>
      <c r="AB645" s="253"/>
    </row>
    <row r="646" spans="1:28" ht="11.25" customHeight="1" x14ac:dyDescent="0.25">
      <c r="A646" s="376"/>
      <c r="B646" s="253"/>
      <c r="C646" s="422"/>
      <c r="D646" s="378"/>
      <c r="E646" s="423"/>
      <c r="F646" s="423"/>
      <c r="G646" s="423"/>
      <c r="H646" s="423"/>
      <c r="I646" s="423"/>
      <c r="J646" s="423"/>
      <c r="K646" s="423"/>
      <c r="L646" s="423"/>
      <c r="M646" s="253"/>
      <c r="N646" s="253"/>
      <c r="O646" s="253"/>
      <c r="P646" s="253"/>
      <c r="Q646" s="253"/>
      <c r="R646" s="253"/>
      <c r="S646" s="253"/>
      <c r="T646" s="253"/>
      <c r="U646" s="253"/>
      <c r="V646" s="253"/>
      <c r="W646" s="253"/>
      <c r="X646" s="253"/>
      <c r="Y646" s="253"/>
      <c r="Z646" s="253"/>
      <c r="AA646" s="253"/>
      <c r="AB646" s="253"/>
    </row>
    <row r="647" spans="1:28" ht="11.25" customHeight="1" x14ac:dyDescent="0.25">
      <c r="A647" s="376"/>
      <c r="B647" s="253"/>
      <c r="C647" s="422"/>
      <c r="D647" s="378"/>
      <c r="E647" s="423"/>
      <c r="F647" s="423"/>
      <c r="G647" s="423"/>
      <c r="H647" s="423"/>
      <c r="I647" s="423"/>
      <c r="J647" s="423"/>
      <c r="K647" s="423"/>
      <c r="L647" s="423"/>
      <c r="M647" s="253"/>
      <c r="N647" s="253"/>
      <c r="O647" s="253"/>
      <c r="P647" s="253"/>
      <c r="Q647" s="253"/>
      <c r="R647" s="253"/>
      <c r="S647" s="253"/>
      <c r="T647" s="253"/>
      <c r="U647" s="253"/>
      <c r="V647" s="253"/>
      <c r="W647" s="253"/>
      <c r="X647" s="253"/>
      <c r="Y647" s="253"/>
      <c r="Z647" s="253"/>
      <c r="AA647" s="253"/>
      <c r="AB647" s="253"/>
    </row>
    <row r="648" spans="1:28" ht="11.25" customHeight="1" x14ac:dyDescent="0.25">
      <c r="A648" s="376"/>
      <c r="B648" s="253"/>
      <c r="C648" s="422"/>
      <c r="D648" s="378"/>
      <c r="E648" s="423"/>
      <c r="F648" s="423"/>
      <c r="G648" s="423"/>
      <c r="H648" s="423"/>
      <c r="I648" s="423"/>
      <c r="J648" s="423"/>
      <c r="K648" s="423"/>
      <c r="L648" s="423"/>
      <c r="M648" s="253"/>
      <c r="N648" s="253"/>
      <c r="O648" s="253"/>
      <c r="P648" s="253"/>
      <c r="Q648" s="253"/>
      <c r="R648" s="253"/>
      <c r="S648" s="253"/>
      <c r="T648" s="253"/>
      <c r="U648" s="253"/>
      <c r="V648" s="253"/>
      <c r="W648" s="253"/>
      <c r="X648" s="253"/>
      <c r="Y648" s="253"/>
      <c r="Z648" s="253"/>
      <c r="AA648" s="253"/>
      <c r="AB648" s="253"/>
    </row>
    <row r="649" spans="1:28" ht="11.25" customHeight="1" x14ac:dyDescent="0.25">
      <c r="A649" s="376"/>
      <c r="B649" s="253"/>
      <c r="C649" s="422"/>
      <c r="D649" s="378"/>
      <c r="E649" s="423"/>
      <c r="F649" s="423"/>
      <c r="G649" s="423"/>
      <c r="H649" s="423"/>
      <c r="I649" s="423"/>
      <c r="J649" s="423"/>
      <c r="K649" s="423"/>
      <c r="L649" s="423"/>
      <c r="M649" s="253"/>
      <c r="N649" s="253"/>
      <c r="O649" s="253"/>
      <c r="P649" s="253"/>
      <c r="Q649" s="253"/>
      <c r="R649" s="253"/>
      <c r="S649" s="253"/>
      <c r="T649" s="253"/>
      <c r="U649" s="253"/>
      <c r="V649" s="253"/>
      <c r="W649" s="253"/>
      <c r="X649" s="253"/>
      <c r="Y649" s="253"/>
      <c r="Z649" s="253"/>
      <c r="AA649" s="253"/>
      <c r="AB649" s="253"/>
    </row>
    <row r="650" spans="1:28" ht="11.25" customHeight="1" x14ac:dyDescent="0.25">
      <c r="A650" s="376"/>
      <c r="B650" s="253"/>
      <c r="C650" s="422"/>
      <c r="D650" s="378"/>
      <c r="E650" s="423"/>
      <c r="F650" s="423"/>
      <c r="G650" s="423"/>
      <c r="H650" s="423"/>
      <c r="I650" s="423"/>
      <c r="J650" s="423"/>
      <c r="K650" s="423"/>
      <c r="L650" s="423"/>
      <c r="M650" s="253"/>
      <c r="N650" s="253"/>
      <c r="O650" s="253"/>
      <c r="P650" s="253"/>
      <c r="Q650" s="253"/>
      <c r="R650" s="253"/>
      <c r="S650" s="253"/>
      <c r="T650" s="253"/>
      <c r="U650" s="253"/>
      <c r="V650" s="253"/>
      <c r="W650" s="253"/>
      <c r="X650" s="253"/>
      <c r="Y650" s="253"/>
      <c r="Z650" s="253"/>
      <c r="AA650" s="253"/>
      <c r="AB650" s="253"/>
    </row>
    <row r="651" spans="1:28" ht="11.25" customHeight="1" x14ac:dyDescent="0.25">
      <c r="A651" s="376"/>
      <c r="B651" s="253"/>
      <c r="C651" s="422"/>
      <c r="D651" s="378"/>
      <c r="E651" s="423"/>
      <c r="F651" s="423"/>
      <c r="G651" s="423"/>
      <c r="H651" s="423"/>
      <c r="I651" s="423"/>
      <c r="J651" s="423"/>
      <c r="K651" s="423"/>
      <c r="L651" s="423"/>
      <c r="M651" s="253"/>
      <c r="N651" s="253"/>
      <c r="O651" s="253"/>
      <c r="P651" s="253"/>
      <c r="Q651" s="253"/>
      <c r="R651" s="253"/>
      <c r="S651" s="253"/>
      <c r="T651" s="253"/>
      <c r="U651" s="253"/>
      <c r="V651" s="253"/>
      <c r="W651" s="253"/>
      <c r="X651" s="253"/>
      <c r="Y651" s="253"/>
      <c r="Z651" s="253"/>
      <c r="AA651" s="253"/>
      <c r="AB651" s="253"/>
    </row>
    <row r="652" spans="1:28" ht="11.25" customHeight="1" x14ac:dyDescent="0.25">
      <c r="A652" s="376"/>
      <c r="B652" s="253"/>
      <c r="C652" s="422"/>
      <c r="D652" s="378"/>
      <c r="E652" s="423"/>
      <c r="F652" s="423"/>
      <c r="G652" s="423"/>
      <c r="H652" s="423"/>
      <c r="I652" s="423"/>
      <c r="J652" s="423"/>
      <c r="K652" s="423"/>
      <c r="L652" s="423"/>
      <c r="M652" s="253"/>
      <c r="N652" s="253"/>
      <c r="O652" s="253"/>
      <c r="P652" s="253"/>
      <c r="Q652" s="253"/>
      <c r="R652" s="253"/>
      <c r="S652" s="253"/>
      <c r="T652" s="253"/>
      <c r="U652" s="253"/>
      <c r="V652" s="253"/>
      <c r="W652" s="253"/>
      <c r="X652" s="253"/>
      <c r="Y652" s="253"/>
      <c r="Z652" s="253"/>
      <c r="AA652" s="253"/>
      <c r="AB652" s="253"/>
    </row>
    <row r="653" spans="1:28" ht="11.25" customHeight="1" x14ac:dyDescent="0.25">
      <c r="A653" s="376"/>
      <c r="B653" s="253"/>
      <c r="C653" s="422"/>
      <c r="D653" s="378"/>
      <c r="E653" s="423"/>
      <c r="F653" s="423"/>
      <c r="G653" s="423"/>
      <c r="H653" s="423"/>
      <c r="I653" s="423"/>
      <c r="J653" s="423"/>
      <c r="K653" s="423"/>
      <c r="L653" s="423"/>
      <c r="M653" s="253"/>
      <c r="N653" s="253"/>
      <c r="O653" s="253"/>
      <c r="P653" s="253"/>
      <c r="Q653" s="253"/>
      <c r="R653" s="253"/>
      <c r="S653" s="253"/>
      <c r="T653" s="253"/>
      <c r="U653" s="253"/>
      <c r="V653" s="253"/>
      <c r="W653" s="253"/>
      <c r="X653" s="253"/>
      <c r="Y653" s="253"/>
      <c r="Z653" s="253"/>
      <c r="AA653" s="253"/>
      <c r="AB653" s="253"/>
    </row>
    <row r="654" spans="1:28" ht="11.25" customHeight="1" x14ac:dyDescent="0.25">
      <c r="A654" s="376"/>
      <c r="B654" s="253"/>
      <c r="C654" s="422"/>
      <c r="D654" s="378"/>
      <c r="E654" s="423"/>
      <c r="F654" s="423"/>
      <c r="G654" s="423"/>
      <c r="H654" s="423"/>
      <c r="I654" s="423"/>
      <c r="J654" s="423"/>
      <c r="K654" s="423"/>
      <c r="L654" s="423"/>
      <c r="M654" s="253"/>
      <c r="N654" s="253"/>
      <c r="O654" s="253"/>
      <c r="P654" s="253"/>
      <c r="Q654" s="253"/>
      <c r="R654" s="253"/>
      <c r="S654" s="253"/>
      <c r="T654" s="253"/>
      <c r="U654" s="253"/>
      <c r="V654" s="253"/>
      <c r="W654" s="253"/>
      <c r="X654" s="253"/>
      <c r="Y654" s="253"/>
      <c r="Z654" s="253"/>
      <c r="AA654" s="253"/>
      <c r="AB654" s="253"/>
    </row>
    <row r="655" spans="1:28" ht="11.25" customHeight="1" x14ac:dyDescent="0.25">
      <c r="A655" s="376"/>
      <c r="B655" s="253"/>
      <c r="C655" s="422"/>
      <c r="D655" s="378"/>
      <c r="E655" s="423"/>
      <c r="F655" s="423"/>
      <c r="G655" s="423"/>
      <c r="H655" s="423"/>
      <c r="I655" s="423"/>
      <c r="J655" s="423"/>
      <c r="K655" s="423"/>
      <c r="L655" s="423"/>
      <c r="M655" s="253"/>
      <c r="N655" s="253"/>
      <c r="O655" s="253"/>
      <c r="P655" s="253"/>
      <c r="Q655" s="253"/>
      <c r="R655" s="253"/>
      <c r="S655" s="253"/>
      <c r="T655" s="253"/>
      <c r="U655" s="253"/>
      <c r="V655" s="253"/>
      <c r="W655" s="253"/>
      <c r="X655" s="253"/>
      <c r="Y655" s="253"/>
      <c r="Z655" s="253"/>
      <c r="AA655" s="253"/>
      <c r="AB655" s="253"/>
    </row>
    <row r="656" spans="1:28" ht="11.25" customHeight="1" x14ac:dyDescent="0.25">
      <c r="A656" s="376"/>
      <c r="B656" s="253"/>
      <c r="C656" s="422"/>
      <c r="D656" s="378"/>
      <c r="E656" s="423"/>
      <c r="F656" s="423"/>
      <c r="G656" s="423"/>
      <c r="H656" s="423"/>
      <c r="I656" s="423"/>
      <c r="J656" s="423"/>
      <c r="K656" s="423"/>
      <c r="L656" s="423"/>
      <c r="M656" s="253"/>
      <c r="N656" s="253"/>
      <c r="O656" s="253"/>
      <c r="P656" s="253"/>
      <c r="Q656" s="253"/>
      <c r="R656" s="253"/>
      <c r="S656" s="253"/>
      <c r="T656" s="253"/>
      <c r="U656" s="253"/>
      <c r="V656" s="253"/>
      <c r="W656" s="253"/>
      <c r="X656" s="253"/>
      <c r="Y656" s="253"/>
      <c r="Z656" s="253"/>
      <c r="AA656" s="253"/>
      <c r="AB656" s="253"/>
    </row>
    <row r="657" spans="1:28" ht="11.25" customHeight="1" x14ac:dyDescent="0.25">
      <c r="A657" s="376"/>
      <c r="B657" s="253"/>
      <c r="C657" s="422"/>
      <c r="D657" s="378"/>
      <c r="E657" s="423"/>
      <c r="F657" s="423"/>
      <c r="G657" s="423"/>
      <c r="H657" s="423"/>
      <c r="I657" s="423"/>
      <c r="J657" s="423"/>
      <c r="K657" s="423"/>
      <c r="L657" s="423"/>
      <c r="M657" s="253"/>
      <c r="N657" s="253"/>
      <c r="O657" s="253"/>
      <c r="P657" s="253"/>
      <c r="Q657" s="253"/>
      <c r="R657" s="253"/>
      <c r="S657" s="253"/>
      <c r="T657" s="253"/>
      <c r="U657" s="253"/>
      <c r="V657" s="253"/>
      <c r="W657" s="253"/>
      <c r="X657" s="253"/>
      <c r="Y657" s="253"/>
      <c r="Z657" s="253"/>
      <c r="AA657" s="253"/>
      <c r="AB657" s="253"/>
    </row>
    <row r="658" spans="1:28" ht="11.25" customHeight="1" x14ac:dyDescent="0.25">
      <c r="A658" s="376"/>
      <c r="B658" s="253"/>
      <c r="C658" s="422"/>
      <c r="D658" s="378"/>
      <c r="E658" s="423"/>
      <c r="F658" s="423"/>
      <c r="G658" s="423"/>
      <c r="H658" s="423"/>
      <c r="I658" s="423"/>
      <c r="J658" s="423"/>
      <c r="K658" s="423"/>
      <c r="L658" s="423"/>
      <c r="M658" s="253"/>
      <c r="N658" s="253"/>
      <c r="O658" s="253"/>
      <c r="P658" s="253"/>
      <c r="Q658" s="253"/>
      <c r="R658" s="253"/>
      <c r="S658" s="253"/>
      <c r="T658" s="253"/>
      <c r="U658" s="253"/>
      <c r="V658" s="253"/>
      <c r="W658" s="253"/>
      <c r="X658" s="253"/>
      <c r="Y658" s="253"/>
      <c r="Z658" s="253"/>
      <c r="AA658" s="253"/>
      <c r="AB658" s="253"/>
    </row>
    <row r="659" spans="1:28" ht="11.25" customHeight="1" x14ac:dyDescent="0.25">
      <c r="A659" s="376"/>
      <c r="B659" s="253"/>
      <c r="C659" s="422"/>
      <c r="D659" s="378"/>
      <c r="E659" s="423"/>
      <c r="F659" s="423"/>
      <c r="G659" s="423"/>
      <c r="H659" s="423"/>
      <c r="I659" s="423"/>
      <c r="J659" s="423"/>
      <c r="K659" s="423"/>
      <c r="L659" s="423"/>
      <c r="M659" s="253"/>
      <c r="N659" s="253"/>
      <c r="O659" s="253"/>
      <c r="P659" s="253"/>
      <c r="Q659" s="253"/>
      <c r="R659" s="253"/>
      <c r="S659" s="253"/>
      <c r="T659" s="253"/>
      <c r="U659" s="253"/>
      <c r="V659" s="253"/>
      <c r="W659" s="253"/>
      <c r="X659" s="253"/>
      <c r="Y659" s="253"/>
      <c r="Z659" s="253"/>
      <c r="AA659" s="253"/>
      <c r="AB659" s="253"/>
    </row>
    <row r="660" spans="1:28" ht="11.25" customHeight="1" x14ac:dyDescent="0.25">
      <c r="A660" s="376"/>
      <c r="B660" s="253"/>
      <c r="C660" s="422"/>
      <c r="D660" s="378"/>
      <c r="E660" s="423"/>
      <c r="F660" s="423"/>
      <c r="G660" s="423"/>
      <c r="H660" s="423"/>
      <c r="I660" s="423"/>
      <c r="J660" s="423"/>
      <c r="K660" s="423"/>
      <c r="L660" s="423"/>
      <c r="M660" s="253"/>
      <c r="N660" s="253"/>
      <c r="O660" s="253"/>
      <c r="P660" s="253"/>
      <c r="Q660" s="253"/>
      <c r="R660" s="253"/>
      <c r="S660" s="253"/>
      <c r="T660" s="253"/>
      <c r="U660" s="253"/>
      <c r="V660" s="253"/>
      <c r="W660" s="253"/>
      <c r="X660" s="253"/>
      <c r="Y660" s="253"/>
      <c r="Z660" s="253"/>
      <c r="AA660" s="253"/>
      <c r="AB660" s="253"/>
    </row>
    <row r="661" spans="1:28" ht="11.25" customHeight="1" x14ac:dyDescent="0.25">
      <c r="A661" s="376"/>
      <c r="B661" s="253"/>
      <c r="C661" s="422"/>
      <c r="D661" s="378"/>
      <c r="E661" s="423"/>
      <c r="F661" s="423"/>
      <c r="G661" s="423"/>
      <c r="H661" s="423"/>
      <c r="I661" s="423"/>
      <c r="J661" s="423"/>
      <c r="K661" s="423"/>
      <c r="L661" s="423"/>
      <c r="M661" s="253"/>
      <c r="N661" s="253"/>
      <c r="O661" s="253"/>
      <c r="P661" s="253"/>
      <c r="Q661" s="253"/>
      <c r="R661" s="253"/>
      <c r="S661" s="253"/>
      <c r="T661" s="253"/>
      <c r="U661" s="253"/>
      <c r="V661" s="253"/>
      <c r="W661" s="253"/>
      <c r="X661" s="253"/>
      <c r="Y661" s="253"/>
      <c r="Z661" s="253"/>
      <c r="AA661" s="253"/>
      <c r="AB661" s="253"/>
    </row>
    <row r="662" spans="1:28" ht="11.25" customHeight="1" x14ac:dyDescent="0.25">
      <c r="A662" s="376"/>
      <c r="B662" s="253"/>
      <c r="C662" s="422"/>
      <c r="D662" s="378"/>
      <c r="E662" s="423"/>
      <c r="F662" s="423"/>
      <c r="G662" s="423"/>
      <c r="H662" s="423"/>
      <c r="I662" s="423"/>
      <c r="J662" s="423"/>
      <c r="K662" s="423"/>
      <c r="L662" s="423"/>
      <c r="M662" s="253"/>
      <c r="N662" s="253"/>
      <c r="O662" s="253"/>
      <c r="P662" s="253"/>
      <c r="Q662" s="253"/>
      <c r="R662" s="253"/>
      <c r="S662" s="253"/>
      <c r="T662" s="253"/>
      <c r="U662" s="253"/>
      <c r="V662" s="253"/>
      <c r="W662" s="253"/>
      <c r="X662" s="253"/>
      <c r="Y662" s="253"/>
      <c r="Z662" s="253"/>
      <c r="AA662" s="253"/>
      <c r="AB662" s="253"/>
    </row>
    <row r="663" spans="1:28" ht="11.25" customHeight="1" x14ac:dyDescent="0.25">
      <c r="A663" s="376"/>
      <c r="B663" s="253"/>
      <c r="C663" s="422"/>
      <c r="D663" s="378"/>
      <c r="E663" s="423"/>
      <c r="F663" s="423"/>
      <c r="G663" s="423"/>
      <c r="H663" s="423"/>
      <c r="I663" s="423"/>
      <c r="J663" s="423"/>
      <c r="K663" s="423"/>
      <c r="L663" s="423"/>
      <c r="M663" s="253"/>
      <c r="N663" s="253"/>
      <c r="O663" s="253"/>
      <c r="P663" s="253"/>
      <c r="Q663" s="253"/>
      <c r="R663" s="253"/>
      <c r="S663" s="253"/>
      <c r="T663" s="253"/>
      <c r="U663" s="253"/>
      <c r="V663" s="253"/>
      <c r="W663" s="253"/>
      <c r="X663" s="253"/>
      <c r="Y663" s="253"/>
      <c r="Z663" s="253"/>
      <c r="AA663" s="253"/>
      <c r="AB663" s="253"/>
    </row>
    <row r="664" spans="1:28" ht="11.25" customHeight="1" x14ac:dyDescent="0.25">
      <c r="A664" s="376"/>
      <c r="B664" s="253"/>
      <c r="C664" s="422"/>
      <c r="D664" s="378"/>
      <c r="E664" s="423"/>
      <c r="F664" s="423"/>
      <c r="G664" s="423"/>
      <c r="H664" s="423"/>
      <c r="I664" s="423"/>
      <c r="J664" s="423"/>
      <c r="K664" s="423"/>
      <c r="L664" s="423"/>
      <c r="M664" s="253"/>
      <c r="N664" s="253"/>
      <c r="O664" s="253"/>
      <c r="P664" s="253"/>
      <c r="Q664" s="253"/>
      <c r="R664" s="253"/>
      <c r="S664" s="253"/>
      <c r="T664" s="253"/>
      <c r="U664" s="253"/>
      <c r="V664" s="253"/>
      <c r="W664" s="253"/>
      <c r="X664" s="253"/>
      <c r="Y664" s="253"/>
      <c r="Z664" s="253"/>
      <c r="AA664" s="253"/>
      <c r="AB664" s="253"/>
    </row>
    <row r="665" spans="1:28" ht="11.25" customHeight="1" x14ac:dyDescent="0.25">
      <c r="A665" s="376"/>
      <c r="B665" s="253"/>
      <c r="C665" s="422"/>
      <c r="D665" s="378"/>
      <c r="E665" s="423"/>
      <c r="F665" s="423"/>
      <c r="G665" s="423"/>
      <c r="H665" s="423"/>
      <c r="I665" s="423"/>
      <c r="J665" s="423"/>
      <c r="K665" s="423"/>
      <c r="L665" s="423"/>
      <c r="M665" s="253"/>
      <c r="N665" s="253"/>
      <c r="O665" s="253"/>
      <c r="P665" s="253"/>
      <c r="Q665" s="253"/>
      <c r="R665" s="253"/>
      <c r="S665" s="253"/>
      <c r="T665" s="253"/>
      <c r="U665" s="253"/>
      <c r="V665" s="253"/>
      <c r="W665" s="253"/>
      <c r="X665" s="253"/>
      <c r="Y665" s="253"/>
      <c r="Z665" s="253"/>
      <c r="AA665" s="253"/>
      <c r="AB665" s="253"/>
    </row>
    <row r="666" spans="1:28" ht="11.25" customHeight="1" x14ac:dyDescent="0.25">
      <c r="A666" s="376"/>
      <c r="B666" s="253"/>
      <c r="C666" s="422"/>
      <c r="D666" s="378"/>
      <c r="E666" s="423"/>
      <c r="F666" s="423"/>
      <c r="G666" s="423"/>
      <c r="H666" s="423"/>
      <c r="I666" s="423"/>
      <c r="J666" s="423"/>
      <c r="K666" s="423"/>
      <c r="L666" s="423"/>
      <c r="M666" s="253"/>
      <c r="N666" s="253"/>
      <c r="O666" s="253"/>
      <c r="P666" s="253"/>
      <c r="Q666" s="253"/>
      <c r="R666" s="253"/>
      <c r="S666" s="253"/>
      <c r="T666" s="253"/>
      <c r="U666" s="253"/>
      <c r="V666" s="253"/>
      <c r="W666" s="253"/>
      <c r="X666" s="253"/>
      <c r="Y666" s="253"/>
      <c r="Z666" s="253"/>
      <c r="AA666" s="253"/>
      <c r="AB666" s="253"/>
    </row>
    <row r="667" spans="1:28" ht="11.25" customHeight="1" x14ac:dyDescent="0.25">
      <c r="A667" s="376"/>
      <c r="B667" s="253"/>
      <c r="C667" s="422"/>
      <c r="D667" s="378"/>
      <c r="E667" s="423"/>
      <c r="F667" s="423"/>
      <c r="G667" s="423"/>
      <c r="H667" s="423"/>
      <c r="I667" s="423"/>
      <c r="J667" s="423"/>
      <c r="K667" s="423"/>
      <c r="L667" s="423"/>
      <c r="M667" s="253"/>
      <c r="N667" s="253"/>
      <c r="O667" s="253"/>
      <c r="P667" s="253"/>
      <c r="Q667" s="253"/>
      <c r="R667" s="253"/>
      <c r="S667" s="253"/>
      <c r="T667" s="253"/>
      <c r="U667" s="253"/>
      <c r="V667" s="253"/>
      <c r="W667" s="253"/>
      <c r="X667" s="253"/>
      <c r="Y667" s="253"/>
      <c r="Z667" s="253"/>
      <c r="AA667" s="253"/>
      <c r="AB667" s="253"/>
    </row>
    <row r="668" spans="1:28" ht="11.25" customHeight="1" x14ac:dyDescent="0.25">
      <c r="A668" s="376"/>
      <c r="B668" s="253"/>
      <c r="C668" s="422"/>
      <c r="D668" s="378"/>
      <c r="E668" s="423"/>
      <c r="F668" s="423"/>
      <c r="G668" s="423"/>
      <c r="H668" s="423"/>
      <c r="I668" s="423"/>
      <c r="J668" s="423"/>
      <c r="K668" s="423"/>
      <c r="L668" s="423"/>
      <c r="M668" s="253"/>
      <c r="N668" s="253"/>
      <c r="O668" s="253"/>
      <c r="P668" s="253"/>
      <c r="Q668" s="253"/>
      <c r="R668" s="253"/>
      <c r="S668" s="253"/>
      <c r="T668" s="253"/>
      <c r="U668" s="253"/>
      <c r="V668" s="253"/>
      <c r="W668" s="253"/>
      <c r="X668" s="253"/>
      <c r="Y668" s="253"/>
      <c r="Z668" s="253"/>
      <c r="AA668" s="253"/>
      <c r="AB668" s="253"/>
    </row>
    <row r="669" spans="1:28" ht="11.25" customHeight="1" x14ac:dyDescent="0.25">
      <c r="A669" s="376"/>
      <c r="B669" s="253"/>
      <c r="C669" s="422"/>
      <c r="D669" s="378"/>
      <c r="E669" s="423"/>
      <c r="F669" s="423"/>
      <c r="G669" s="423"/>
      <c r="H669" s="423"/>
      <c r="I669" s="423"/>
      <c r="J669" s="423"/>
      <c r="K669" s="423"/>
      <c r="L669" s="423"/>
      <c r="M669" s="253"/>
      <c r="N669" s="253"/>
      <c r="O669" s="253"/>
      <c r="P669" s="253"/>
      <c r="Q669" s="253"/>
      <c r="R669" s="253"/>
      <c r="S669" s="253"/>
      <c r="T669" s="253"/>
      <c r="U669" s="253"/>
      <c r="V669" s="253"/>
      <c r="W669" s="253"/>
      <c r="X669" s="253"/>
      <c r="Y669" s="253"/>
      <c r="Z669" s="253"/>
      <c r="AA669" s="253"/>
      <c r="AB669" s="253"/>
    </row>
    <row r="670" spans="1:28" ht="11.25" customHeight="1" x14ac:dyDescent="0.25">
      <c r="A670" s="376"/>
      <c r="B670" s="253"/>
      <c r="C670" s="422"/>
      <c r="D670" s="378"/>
      <c r="E670" s="423"/>
      <c r="F670" s="423"/>
      <c r="G670" s="423"/>
      <c r="H670" s="423"/>
      <c r="I670" s="423"/>
      <c r="J670" s="423"/>
      <c r="K670" s="423"/>
      <c r="L670" s="423"/>
      <c r="M670" s="253"/>
      <c r="N670" s="253"/>
      <c r="O670" s="253"/>
      <c r="P670" s="253"/>
      <c r="Q670" s="253"/>
      <c r="R670" s="253"/>
      <c r="S670" s="253"/>
      <c r="T670" s="253"/>
      <c r="U670" s="253"/>
      <c r="V670" s="253"/>
      <c r="W670" s="253"/>
      <c r="X670" s="253"/>
      <c r="Y670" s="253"/>
      <c r="Z670" s="253"/>
      <c r="AA670" s="253"/>
      <c r="AB670" s="253"/>
    </row>
    <row r="671" spans="1:28" ht="11.25" customHeight="1" x14ac:dyDescent="0.25">
      <c r="A671" s="376"/>
      <c r="B671" s="253"/>
      <c r="C671" s="422"/>
      <c r="D671" s="378"/>
      <c r="E671" s="423"/>
      <c r="F671" s="423"/>
      <c r="G671" s="423"/>
      <c r="H671" s="423"/>
      <c r="I671" s="423"/>
      <c r="J671" s="423"/>
      <c r="K671" s="423"/>
      <c r="L671" s="423"/>
      <c r="M671" s="253"/>
      <c r="N671" s="253"/>
      <c r="O671" s="253"/>
      <c r="P671" s="253"/>
      <c r="Q671" s="253"/>
      <c r="R671" s="253"/>
      <c r="S671" s="253"/>
      <c r="T671" s="253"/>
      <c r="U671" s="253"/>
      <c r="V671" s="253"/>
      <c r="W671" s="253"/>
      <c r="X671" s="253"/>
      <c r="Y671" s="253"/>
      <c r="Z671" s="253"/>
      <c r="AA671" s="253"/>
      <c r="AB671" s="253"/>
    </row>
    <row r="672" spans="1:28" ht="11.25" customHeight="1" x14ac:dyDescent="0.25">
      <c r="A672" s="376"/>
      <c r="B672" s="253"/>
      <c r="C672" s="422"/>
      <c r="D672" s="378"/>
      <c r="E672" s="423"/>
      <c r="F672" s="423"/>
      <c r="G672" s="423"/>
      <c r="H672" s="423"/>
      <c r="I672" s="423"/>
      <c r="J672" s="423"/>
      <c r="K672" s="423"/>
      <c r="L672" s="423"/>
      <c r="M672" s="253"/>
      <c r="N672" s="253"/>
      <c r="O672" s="253"/>
      <c r="P672" s="253"/>
      <c r="Q672" s="253"/>
      <c r="R672" s="253"/>
      <c r="S672" s="253"/>
      <c r="T672" s="253"/>
      <c r="U672" s="253"/>
      <c r="V672" s="253"/>
      <c r="W672" s="253"/>
      <c r="X672" s="253"/>
      <c r="Y672" s="253"/>
      <c r="Z672" s="253"/>
      <c r="AA672" s="253"/>
      <c r="AB672" s="253"/>
    </row>
    <row r="673" spans="1:28" ht="11.25" customHeight="1" x14ac:dyDescent="0.25">
      <c r="A673" s="376"/>
      <c r="B673" s="253"/>
      <c r="C673" s="422"/>
      <c r="D673" s="378"/>
      <c r="E673" s="423"/>
      <c r="F673" s="423"/>
      <c r="G673" s="423"/>
      <c r="H673" s="423"/>
      <c r="I673" s="423"/>
      <c r="J673" s="423"/>
      <c r="K673" s="423"/>
      <c r="L673" s="423"/>
      <c r="M673" s="253"/>
      <c r="N673" s="253"/>
      <c r="O673" s="253"/>
      <c r="P673" s="253"/>
      <c r="Q673" s="253"/>
      <c r="R673" s="253"/>
      <c r="S673" s="253"/>
      <c r="T673" s="253"/>
      <c r="U673" s="253"/>
      <c r="V673" s="253"/>
      <c r="W673" s="253"/>
      <c r="X673" s="253"/>
      <c r="Y673" s="253"/>
      <c r="Z673" s="253"/>
      <c r="AA673" s="253"/>
      <c r="AB673" s="253"/>
    </row>
    <row r="674" spans="1:28" ht="11.25" customHeight="1" x14ac:dyDescent="0.25">
      <c r="A674" s="376"/>
      <c r="B674" s="253"/>
      <c r="C674" s="422"/>
      <c r="D674" s="378"/>
      <c r="E674" s="423"/>
      <c r="F674" s="423"/>
      <c r="G674" s="423"/>
      <c r="H674" s="423"/>
      <c r="I674" s="423"/>
      <c r="J674" s="423"/>
      <c r="K674" s="423"/>
      <c r="L674" s="423"/>
      <c r="M674" s="253"/>
      <c r="N674" s="253"/>
      <c r="O674" s="253"/>
      <c r="P674" s="253"/>
      <c r="Q674" s="253"/>
      <c r="R674" s="253"/>
      <c r="S674" s="253"/>
      <c r="T674" s="253"/>
      <c r="U674" s="253"/>
      <c r="V674" s="253"/>
      <c r="W674" s="253"/>
      <c r="X674" s="253"/>
      <c r="Y674" s="253"/>
      <c r="Z674" s="253"/>
      <c r="AA674" s="253"/>
      <c r="AB674" s="253"/>
    </row>
    <row r="675" spans="1:28" ht="11.25" customHeight="1" x14ac:dyDescent="0.25">
      <c r="A675" s="376"/>
      <c r="B675" s="253"/>
      <c r="C675" s="422"/>
      <c r="D675" s="378"/>
      <c r="E675" s="423"/>
      <c r="F675" s="423"/>
      <c r="G675" s="423"/>
      <c r="H675" s="423"/>
      <c r="I675" s="423"/>
      <c r="J675" s="423"/>
      <c r="K675" s="423"/>
      <c r="L675" s="423"/>
      <c r="M675" s="253"/>
      <c r="N675" s="253"/>
      <c r="O675" s="253"/>
      <c r="P675" s="253"/>
      <c r="Q675" s="253"/>
      <c r="R675" s="253"/>
      <c r="S675" s="253"/>
      <c r="T675" s="253"/>
      <c r="U675" s="253"/>
      <c r="V675" s="253"/>
      <c r="W675" s="253"/>
      <c r="X675" s="253"/>
      <c r="Y675" s="253"/>
      <c r="Z675" s="253"/>
      <c r="AA675" s="253"/>
      <c r="AB675" s="253"/>
    </row>
    <row r="676" spans="1:28" ht="11.25" customHeight="1" x14ac:dyDescent="0.25">
      <c r="A676" s="376"/>
      <c r="B676" s="253"/>
      <c r="C676" s="422"/>
      <c r="D676" s="378"/>
      <c r="E676" s="423"/>
      <c r="F676" s="423"/>
      <c r="G676" s="423"/>
      <c r="H676" s="423"/>
      <c r="I676" s="423"/>
      <c r="J676" s="423"/>
      <c r="K676" s="423"/>
      <c r="L676" s="423"/>
      <c r="M676" s="253"/>
      <c r="N676" s="253"/>
      <c r="O676" s="253"/>
      <c r="P676" s="253"/>
      <c r="Q676" s="253"/>
      <c r="R676" s="253"/>
      <c r="S676" s="253"/>
      <c r="T676" s="253"/>
      <c r="U676" s="253"/>
      <c r="V676" s="253"/>
      <c r="W676" s="253"/>
      <c r="X676" s="253"/>
      <c r="Y676" s="253"/>
      <c r="Z676" s="253"/>
      <c r="AA676" s="253"/>
      <c r="AB676" s="253"/>
    </row>
    <row r="677" spans="1:28" ht="11.25" customHeight="1" x14ac:dyDescent="0.25">
      <c r="A677" s="376"/>
      <c r="B677" s="253"/>
      <c r="C677" s="422"/>
      <c r="D677" s="378"/>
      <c r="E677" s="423"/>
      <c r="F677" s="423"/>
      <c r="G677" s="423"/>
      <c r="H677" s="423"/>
      <c r="I677" s="423"/>
      <c r="J677" s="423"/>
      <c r="K677" s="423"/>
      <c r="L677" s="423"/>
      <c r="M677" s="253"/>
      <c r="N677" s="253"/>
      <c r="O677" s="253"/>
      <c r="P677" s="253"/>
      <c r="Q677" s="253"/>
      <c r="R677" s="253"/>
      <c r="S677" s="253"/>
      <c r="T677" s="253"/>
      <c r="U677" s="253"/>
      <c r="V677" s="253"/>
      <c r="W677" s="253"/>
      <c r="X677" s="253"/>
      <c r="Y677" s="253"/>
      <c r="Z677" s="253"/>
      <c r="AA677" s="253"/>
      <c r="AB677" s="253"/>
    </row>
    <row r="678" spans="1:28" ht="11.25" customHeight="1" x14ac:dyDescent="0.25">
      <c r="A678" s="376"/>
      <c r="B678" s="253"/>
      <c r="C678" s="422"/>
      <c r="D678" s="378"/>
      <c r="E678" s="423"/>
      <c r="F678" s="423"/>
      <c r="G678" s="423"/>
      <c r="H678" s="423"/>
      <c r="I678" s="423"/>
      <c r="J678" s="423"/>
      <c r="K678" s="423"/>
      <c r="L678" s="423"/>
      <c r="M678" s="253"/>
      <c r="N678" s="253"/>
      <c r="O678" s="253"/>
      <c r="P678" s="253"/>
      <c r="Q678" s="253"/>
      <c r="R678" s="253"/>
      <c r="S678" s="253"/>
      <c r="T678" s="253"/>
      <c r="U678" s="253"/>
      <c r="V678" s="253"/>
      <c r="W678" s="253"/>
      <c r="X678" s="253"/>
      <c r="Y678" s="253"/>
      <c r="Z678" s="253"/>
      <c r="AA678" s="253"/>
      <c r="AB678" s="253"/>
    </row>
    <row r="679" spans="1:28" ht="11.25" customHeight="1" x14ac:dyDescent="0.25">
      <c r="A679" s="376"/>
      <c r="B679" s="253"/>
      <c r="C679" s="422"/>
      <c r="D679" s="378"/>
      <c r="E679" s="423"/>
      <c r="F679" s="423"/>
      <c r="G679" s="423"/>
      <c r="H679" s="423"/>
      <c r="I679" s="423"/>
      <c r="J679" s="423"/>
      <c r="K679" s="423"/>
      <c r="L679" s="423"/>
      <c r="M679" s="253"/>
      <c r="N679" s="253"/>
      <c r="O679" s="253"/>
      <c r="P679" s="253"/>
      <c r="Q679" s="253"/>
      <c r="R679" s="253"/>
      <c r="S679" s="253"/>
      <c r="T679" s="253"/>
      <c r="U679" s="253"/>
      <c r="V679" s="253"/>
      <c r="W679" s="253"/>
      <c r="X679" s="253"/>
      <c r="Y679" s="253"/>
      <c r="Z679" s="253"/>
      <c r="AA679" s="253"/>
      <c r="AB679" s="253"/>
    </row>
    <row r="680" spans="1:28" ht="11.25" customHeight="1" x14ac:dyDescent="0.25">
      <c r="A680" s="376"/>
      <c r="B680" s="253"/>
      <c r="C680" s="422"/>
      <c r="D680" s="378"/>
      <c r="E680" s="423"/>
      <c r="F680" s="423"/>
      <c r="G680" s="423"/>
      <c r="H680" s="423"/>
      <c r="I680" s="423"/>
      <c r="J680" s="423"/>
      <c r="K680" s="423"/>
      <c r="L680" s="423"/>
      <c r="M680" s="253"/>
      <c r="N680" s="253"/>
      <c r="O680" s="253"/>
      <c r="P680" s="253"/>
      <c r="Q680" s="253"/>
      <c r="R680" s="253"/>
      <c r="S680" s="253"/>
      <c r="T680" s="253"/>
      <c r="U680" s="253"/>
      <c r="V680" s="253"/>
      <c r="W680" s="253"/>
      <c r="X680" s="253"/>
      <c r="Y680" s="253"/>
      <c r="Z680" s="253"/>
      <c r="AA680" s="253"/>
      <c r="AB680" s="253"/>
    </row>
    <row r="681" spans="1:28" ht="11.25" customHeight="1" x14ac:dyDescent="0.25">
      <c r="A681" s="376"/>
      <c r="B681" s="253"/>
      <c r="C681" s="422"/>
      <c r="D681" s="378"/>
      <c r="E681" s="423"/>
      <c r="F681" s="423"/>
      <c r="G681" s="423"/>
      <c r="H681" s="423"/>
      <c r="I681" s="423"/>
      <c r="J681" s="423"/>
      <c r="K681" s="423"/>
      <c r="L681" s="423"/>
      <c r="M681" s="253"/>
      <c r="N681" s="253"/>
      <c r="O681" s="253"/>
      <c r="P681" s="253"/>
      <c r="Q681" s="253"/>
      <c r="R681" s="253"/>
      <c r="S681" s="253"/>
      <c r="T681" s="253"/>
      <c r="U681" s="253"/>
      <c r="V681" s="253"/>
      <c r="W681" s="253"/>
      <c r="X681" s="253"/>
      <c r="Y681" s="253"/>
      <c r="Z681" s="253"/>
      <c r="AA681" s="253"/>
      <c r="AB681" s="253"/>
    </row>
    <row r="682" spans="1:28" ht="11.25" customHeight="1" x14ac:dyDescent="0.25">
      <c r="A682" s="376"/>
      <c r="B682" s="253"/>
      <c r="C682" s="422"/>
      <c r="D682" s="378"/>
      <c r="E682" s="423"/>
      <c r="F682" s="423"/>
      <c r="G682" s="423"/>
      <c r="H682" s="423"/>
      <c r="I682" s="423"/>
      <c r="J682" s="423"/>
      <c r="K682" s="423"/>
      <c r="L682" s="423"/>
      <c r="M682" s="253"/>
      <c r="N682" s="253"/>
      <c r="O682" s="253"/>
      <c r="P682" s="253"/>
      <c r="Q682" s="253"/>
      <c r="R682" s="253"/>
      <c r="S682" s="253"/>
      <c r="T682" s="253"/>
      <c r="U682" s="253"/>
      <c r="V682" s="253"/>
      <c r="W682" s="253"/>
      <c r="X682" s="253"/>
      <c r="Y682" s="253"/>
      <c r="Z682" s="253"/>
      <c r="AA682" s="253"/>
      <c r="AB682" s="253"/>
    </row>
    <row r="683" spans="1:28" ht="11.25" customHeight="1" x14ac:dyDescent="0.25">
      <c r="A683" s="376"/>
      <c r="B683" s="253"/>
      <c r="C683" s="422"/>
      <c r="D683" s="378"/>
      <c r="E683" s="423"/>
      <c r="F683" s="423"/>
      <c r="G683" s="423"/>
      <c r="H683" s="423"/>
      <c r="I683" s="423"/>
      <c r="J683" s="423"/>
      <c r="K683" s="423"/>
      <c r="L683" s="423"/>
      <c r="M683" s="253"/>
      <c r="N683" s="253"/>
      <c r="O683" s="253"/>
      <c r="P683" s="253"/>
      <c r="Q683" s="253"/>
      <c r="R683" s="253"/>
      <c r="S683" s="253"/>
      <c r="T683" s="253"/>
      <c r="U683" s="253"/>
      <c r="V683" s="253"/>
      <c r="W683" s="253"/>
      <c r="X683" s="253"/>
      <c r="Y683" s="253"/>
      <c r="Z683" s="253"/>
      <c r="AA683" s="253"/>
      <c r="AB683" s="253"/>
    </row>
    <row r="684" spans="1:28" ht="11.25" customHeight="1" x14ac:dyDescent="0.25">
      <c r="A684" s="376"/>
      <c r="B684" s="253"/>
      <c r="C684" s="422"/>
      <c r="D684" s="378"/>
      <c r="E684" s="423"/>
      <c r="F684" s="423"/>
      <c r="G684" s="423"/>
      <c r="H684" s="423"/>
      <c r="I684" s="423"/>
      <c r="J684" s="423"/>
      <c r="K684" s="423"/>
      <c r="L684" s="423"/>
      <c r="M684" s="253"/>
      <c r="N684" s="253"/>
      <c r="O684" s="253"/>
      <c r="P684" s="253"/>
      <c r="Q684" s="253"/>
      <c r="R684" s="253"/>
      <c r="S684" s="253"/>
      <c r="T684" s="253"/>
      <c r="U684" s="253"/>
      <c r="V684" s="253"/>
      <c r="W684" s="253"/>
      <c r="X684" s="253"/>
      <c r="Y684" s="253"/>
      <c r="Z684" s="253"/>
      <c r="AA684" s="253"/>
      <c r="AB684" s="253"/>
    </row>
    <row r="685" spans="1:28" ht="11.25" customHeight="1" x14ac:dyDescent="0.25">
      <c r="A685" s="376"/>
      <c r="B685" s="253"/>
      <c r="C685" s="422"/>
      <c r="D685" s="378"/>
      <c r="E685" s="423"/>
      <c r="F685" s="423"/>
      <c r="G685" s="423"/>
      <c r="H685" s="423"/>
      <c r="I685" s="423"/>
      <c r="J685" s="423"/>
      <c r="K685" s="423"/>
      <c r="L685" s="423"/>
      <c r="M685" s="253"/>
      <c r="N685" s="253"/>
      <c r="O685" s="253"/>
      <c r="P685" s="253"/>
      <c r="Q685" s="253"/>
      <c r="R685" s="253"/>
      <c r="S685" s="253"/>
      <c r="T685" s="253"/>
      <c r="U685" s="253"/>
      <c r="V685" s="253"/>
      <c r="W685" s="253"/>
      <c r="X685" s="253"/>
      <c r="Y685" s="253"/>
      <c r="Z685" s="253"/>
      <c r="AA685" s="253"/>
      <c r="AB685" s="253"/>
    </row>
    <row r="686" spans="1:28" ht="11.25" customHeight="1" x14ac:dyDescent="0.25">
      <c r="A686" s="376"/>
      <c r="B686" s="253"/>
      <c r="C686" s="422"/>
      <c r="D686" s="378"/>
      <c r="E686" s="423"/>
      <c r="F686" s="423"/>
      <c r="G686" s="423"/>
      <c r="H686" s="423"/>
      <c r="I686" s="423"/>
      <c r="J686" s="423"/>
      <c r="K686" s="423"/>
      <c r="L686" s="423"/>
      <c r="M686" s="253"/>
      <c r="N686" s="253"/>
      <c r="O686" s="253"/>
      <c r="P686" s="253"/>
      <c r="Q686" s="253"/>
      <c r="R686" s="253"/>
      <c r="S686" s="253"/>
      <c r="T686" s="253"/>
      <c r="U686" s="253"/>
      <c r="V686" s="253"/>
      <c r="W686" s="253"/>
      <c r="X686" s="253"/>
      <c r="Y686" s="253"/>
      <c r="Z686" s="253"/>
      <c r="AA686" s="253"/>
      <c r="AB686" s="253"/>
    </row>
    <row r="687" spans="1:28" ht="11.25" customHeight="1" x14ac:dyDescent="0.25">
      <c r="A687" s="376"/>
      <c r="B687" s="253"/>
      <c r="C687" s="422"/>
      <c r="D687" s="378"/>
      <c r="E687" s="423"/>
      <c r="F687" s="423"/>
      <c r="G687" s="423"/>
      <c r="H687" s="423"/>
      <c r="I687" s="423"/>
      <c r="J687" s="423"/>
      <c r="K687" s="423"/>
      <c r="L687" s="423"/>
      <c r="M687" s="253"/>
      <c r="N687" s="253"/>
      <c r="O687" s="253"/>
      <c r="P687" s="253"/>
      <c r="Q687" s="253"/>
      <c r="R687" s="253"/>
      <c r="S687" s="253"/>
      <c r="T687" s="253"/>
      <c r="U687" s="253"/>
      <c r="V687" s="253"/>
      <c r="W687" s="253"/>
      <c r="X687" s="253"/>
      <c r="Y687" s="253"/>
      <c r="Z687" s="253"/>
      <c r="AA687" s="253"/>
      <c r="AB687" s="253"/>
    </row>
    <row r="688" spans="1:28" ht="11.25" customHeight="1" x14ac:dyDescent="0.25">
      <c r="A688" s="376"/>
      <c r="B688" s="253"/>
      <c r="C688" s="422"/>
      <c r="D688" s="378"/>
      <c r="E688" s="423"/>
      <c r="F688" s="423"/>
      <c r="G688" s="423"/>
      <c r="H688" s="423"/>
      <c r="I688" s="423"/>
      <c r="J688" s="423"/>
      <c r="K688" s="423"/>
      <c r="L688" s="423"/>
      <c r="M688" s="253"/>
      <c r="N688" s="253"/>
      <c r="O688" s="253"/>
      <c r="P688" s="253"/>
      <c r="Q688" s="253"/>
      <c r="R688" s="253"/>
      <c r="S688" s="253"/>
      <c r="T688" s="253"/>
      <c r="U688" s="253"/>
      <c r="V688" s="253"/>
      <c r="W688" s="253"/>
      <c r="X688" s="253"/>
      <c r="Y688" s="253"/>
      <c r="Z688" s="253"/>
      <c r="AA688" s="253"/>
      <c r="AB688" s="253"/>
    </row>
    <row r="689" spans="1:28" ht="11.25" customHeight="1" x14ac:dyDescent="0.25">
      <c r="A689" s="376"/>
      <c r="B689" s="253"/>
      <c r="C689" s="422"/>
      <c r="D689" s="378"/>
      <c r="E689" s="423"/>
      <c r="F689" s="423"/>
      <c r="G689" s="423"/>
      <c r="H689" s="423"/>
      <c r="I689" s="423"/>
      <c r="J689" s="423"/>
      <c r="K689" s="423"/>
      <c r="L689" s="423"/>
      <c r="M689" s="253"/>
      <c r="N689" s="253"/>
      <c r="O689" s="253"/>
      <c r="P689" s="253"/>
      <c r="Q689" s="253"/>
      <c r="R689" s="253"/>
      <c r="S689" s="253"/>
      <c r="T689" s="253"/>
      <c r="U689" s="253"/>
      <c r="V689" s="253"/>
      <c r="W689" s="253"/>
      <c r="X689" s="253"/>
      <c r="Y689" s="253"/>
      <c r="Z689" s="253"/>
      <c r="AA689" s="253"/>
      <c r="AB689" s="253"/>
    </row>
    <row r="690" spans="1:28" ht="11.25" customHeight="1" x14ac:dyDescent="0.25">
      <c r="A690" s="376"/>
      <c r="B690" s="253"/>
      <c r="C690" s="422"/>
      <c r="D690" s="378"/>
      <c r="E690" s="423"/>
      <c r="F690" s="423"/>
      <c r="G690" s="423"/>
      <c r="H690" s="423"/>
      <c r="I690" s="423"/>
      <c r="J690" s="423"/>
      <c r="K690" s="423"/>
      <c r="L690" s="423"/>
      <c r="M690" s="253"/>
      <c r="N690" s="253"/>
      <c r="O690" s="253"/>
      <c r="P690" s="253"/>
      <c r="Q690" s="253"/>
      <c r="R690" s="253"/>
      <c r="S690" s="253"/>
      <c r="T690" s="253"/>
      <c r="U690" s="253"/>
      <c r="V690" s="253"/>
      <c r="W690" s="253"/>
      <c r="X690" s="253"/>
      <c r="Y690" s="253"/>
      <c r="Z690" s="253"/>
      <c r="AA690" s="253"/>
      <c r="AB690" s="253"/>
    </row>
    <row r="691" spans="1:28" ht="11.25" customHeight="1" x14ac:dyDescent="0.25">
      <c r="A691" s="376"/>
      <c r="B691" s="253"/>
      <c r="C691" s="422"/>
      <c r="D691" s="378"/>
      <c r="E691" s="423"/>
      <c r="F691" s="423"/>
      <c r="G691" s="423"/>
      <c r="H691" s="423"/>
      <c r="I691" s="423"/>
      <c r="J691" s="423"/>
      <c r="K691" s="423"/>
      <c r="L691" s="423"/>
      <c r="M691" s="253"/>
      <c r="N691" s="253"/>
      <c r="O691" s="253"/>
      <c r="P691" s="253"/>
      <c r="Q691" s="253"/>
      <c r="R691" s="253"/>
      <c r="S691" s="253"/>
      <c r="T691" s="253"/>
      <c r="U691" s="253"/>
      <c r="V691" s="253"/>
      <c r="W691" s="253"/>
      <c r="X691" s="253"/>
      <c r="Y691" s="253"/>
      <c r="Z691" s="253"/>
      <c r="AA691" s="253"/>
      <c r="AB691" s="253"/>
    </row>
    <row r="692" spans="1:28" ht="11.25" customHeight="1" x14ac:dyDescent="0.25">
      <c r="A692" s="376"/>
      <c r="B692" s="253"/>
      <c r="C692" s="422"/>
      <c r="D692" s="378"/>
      <c r="E692" s="423"/>
      <c r="F692" s="423"/>
      <c r="G692" s="423"/>
      <c r="H692" s="423"/>
      <c r="I692" s="423"/>
      <c r="J692" s="423"/>
      <c r="K692" s="423"/>
      <c r="L692" s="423"/>
      <c r="M692" s="253"/>
      <c r="N692" s="253"/>
      <c r="O692" s="253"/>
      <c r="P692" s="253"/>
      <c r="Q692" s="253"/>
      <c r="R692" s="253"/>
      <c r="S692" s="253"/>
      <c r="T692" s="253"/>
      <c r="U692" s="253"/>
      <c r="V692" s="253"/>
      <c r="W692" s="253"/>
      <c r="X692" s="253"/>
      <c r="Y692" s="253"/>
      <c r="Z692" s="253"/>
      <c r="AA692" s="253"/>
      <c r="AB692" s="253"/>
    </row>
    <row r="693" spans="1:28" ht="11.25" customHeight="1" x14ac:dyDescent="0.25">
      <c r="A693" s="376"/>
      <c r="B693" s="253"/>
      <c r="C693" s="422"/>
      <c r="D693" s="378"/>
      <c r="E693" s="423"/>
      <c r="F693" s="423"/>
      <c r="G693" s="423"/>
      <c r="H693" s="423"/>
      <c r="I693" s="423"/>
      <c r="J693" s="423"/>
      <c r="K693" s="423"/>
      <c r="L693" s="423"/>
      <c r="M693" s="253"/>
      <c r="N693" s="253"/>
      <c r="O693" s="253"/>
      <c r="P693" s="253"/>
      <c r="Q693" s="253"/>
      <c r="R693" s="253"/>
      <c r="S693" s="253"/>
      <c r="T693" s="253"/>
      <c r="U693" s="253"/>
      <c r="V693" s="253"/>
      <c r="W693" s="253"/>
      <c r="X693" s="253"/>
      <c r="Y693" s="253"/>
      <c r="Z693" s="253"/>
      <c r="AA693" s="253"/>
      <c r="AB693" s="253"/>
    </row>
    <row r="694" spans="1:28" ht="11.25" customHeight="1" x14ac:dyDescent="0.25">
      <c r="A694" s="376"/>
      <c r="B694" s="253"/>
      <c r="C694" s="422"/>
      <c r="D694" s="378"/>
      <c r="E694" s="423"/>
      <c r="F694" s="423"/>
      <c r="G694" s="423"/>
      <c r="H694" s="423"/>
      <c r="I694" s="423"/>
      <c r="J694" s="423"/>
      <c r="K694" s="423"/>
      <c r="L694" s="423"/>
      <c r="M694" s="253"/>
      <c r="N694" s="253"/>
      <c r="O694" s="253"/>
      <c r="P694" s="253"/>
      <c r="Q694" s="253"/>
      <c r="R694" s="253"/>
      <c r="S694" s="253"/>
      <c r="T694" s="253"/>
      <c r="U694" s="253"/>
      <c r="V694" s="253"/>
      <c r="W694" s="253"/>
      <c r="X694" s="253"/>
      <c r="Y694" s="253"/>
      <c r="Z694" s="253"/>
      <c r="AA694" s="253"/>
      <c r="AB694" s="253"/>
    </row>
    <row r="695" spans="1:28" ht="11.25" customHeight="1" x14ac:dyDescent="0.25">
      <c r="A695" s="376"/>
      <c r="B695" s="253"/>
      <c r="C695" s="422"/>
      <c r="D695" s="378"/>
      <c r="E695" s="423"/>
      <c r="F695" s="423"/>
      <c r="G695" s="423"/>
      <c r="H695" s="423"/>
      <c r="I695" s="423"/>
      <c r="J695" s="423"/>
      <c r="K695" s="423"/>
      <c r="L695" s="423"/>
      <c r="M695" s="253"/>
      <c r="N695" s="253"/>
      <c r="O695" s="253"/>
      <c r="P695" s="253"/>
      <c r="Q695" s="253"/>
      <c r="R695" s="253"/>
      <c r="S695" s="253"/>
      <c r="T695" s="253"/>
      <c r="U695" s="253"/>
      <c r="V695" s="253"/>
      <c r="W695" s="253"/>
      <c r="X695" s="253"/>
      <c r="Y695" s="253"/>
      <c r="Z695" s="253"/>
      <c r="AA695" s="253"/>
      <c r="AB695" s="253"/>
    </row>
    <row r="696" spans="1:28" ht="11.25" customHeight="1" x14ac:dyDescent="0.25">
      <c r="A696" s="376"/>
      <c r="B696" s="253"/>
      <c r="C696" s="422"/>
      <c r="D696" s="378"/>
      <c r="E696" s="423"/>
      <c r="F696" s="423"/>
      <c r="G696" s="423"/>
      <c r="H696" s="423"/>
      <c r="I696" s="423"/>
      <c r="J696" s="423"/>
      <c r="K696" s="423"/>
      <c r="L696" s="423"/>
      <c r="M696" s="253"/>
      <c r="N696" s="253"/>
      <c r="O696" s="253"/>
      <c r="P696" s="253"/>
      <c r="Q696" s="253"/>
      <c r="R696" s="253"/>
      <c r="S696" s="253"/>
      <c r="T696" s="253"/>
      <c r="U696" s="253"/>
      <c r="V696" s="253"/>
      <c r="W696" s="253"/>
      <c r="X696" s="253"/>
      <c r="Y696" s="253"/>
      <c r="Z696" s="253"/>
      <c r="AA696" s="253"/>
      <c r="AB696" s="253"/>
    </row>
    <row r="697" spans="1:28" ht="11.25" customHeight="1" x14ac:dyDescent="0.25">
      <c r="A697" s="376"/>
      <c r="B697" s="253"/>
      <c r="C697" s="422"/>
      <c r="D697" s="378"/>
      <c r="E697" s="423"/>
      <c r="F697" s="423"/>
      <c r="G697" s="423"/>
      <c r="H697" s="423"/>
      <c r="I697" s="423"/>
      <c r="J697" s="423"/>
      <c r="K697" s="423"/>
      <c r="L697" s="423"/>
      <c r="M697" s="253"/>
      <c r="N697" s="253"/>
      <c r="O697" s="253"/>
      <c r="P697" s="253"/>
      <c r="Q697" s="253"/>
      <c r="R697" s="253"/>
      <c r="S697" s="253"/>
      <c r="T697" s="253"/>
      <c r="U697" s="253"/>
      <c r="V697" s="253"/>
      <c r="W697" s="253"/>
      <c r="X697" s="253"/>
      <c r="Y697" s="253"/>
      <c r="Z697" s="253"/>
      <c r="AA697" s="253"/>
      <c r="AB697" s="253"/>
    </row>
    <row r="698" spans="1:28" ht="11.25" customHeight="1" x14ac:dyDescent="0.25">
      <c r="A698" s="376"/>
      <c r="B698" s="253"/>
      <c r="C698" s="422"/>
      <c r="D698" s="378"/>
      <c r="E698" s="423"/>
      <c r="F698" s="423"/>
      <c r="G698" s="423"/>
      <c r="H698" s="423"/>
      <c r="I698" s="423"/>
      <c r="J698" s="423"/>
      <c r="K698" s="423"/>
      <c r="L698" s="423"/>
      <c r="M698" s="253"/>
      <c r="N698" s="253"/>
      <c r="O698" s="253"/>
      <c r="P698" s="253"/>
      <c r="Q698" s="253"/>
      <c r="R698" s="253"/>
      <c r="S698" s="253"/>
      <c r="T698" s="253"/>
      <c r="U698" s="253"/>
      <c r="V698" s="253"/>
      <c r="W698" s="253"/>
      <c r="X698" s="253"/>
      <c r="Y698" s="253"/>
      <c r="Z698" s="253"/>
      <c r="AA698" s="253"/>
      <c r="AB698" s="253"/>
    </row>
    <row r="699" spans="1:28" ht="11.25" customHeight="1" x14ac:dyDescent="0.25">
      <c r="A699" s="376"/>
      <c r="B699" s="253"/>
      <c r="C699" s="422"/>
      <c r="D699" s="378"/>
      <c r="E699" s="423"/>
      <c r="F699" s="423"/>
      <c r="G699" s="423"/>
      <c r="H699" s="423"/>
      <c r="I699" s="423"/>
      <c r="J699" s="423"/>
      <c r="K699" s="423"/>
      <c r="L699" s="423"/>
      <c r="M699" s="253"/>
      <c r="N699" s="253"/>
      <c r="O699" s="253"/>
      <c r="P699" s="253"/>
      <c r="Q699" s="253"/>
      <c r="R699" s="253"/>
      <c r="S699" s="253"/>
      <c r="T699" s="253"/>
      <c r="U699" s="253"/>
      <c r="V699" s="253"/>
      <c r="W699" s="253"/>
      <c r="X699" s="253"/>
      <c r="Y699" s="253"/>
      <c r="Z699" s="253"/>
      <c r="AA699" s="253"/>
      <c r="AB699" s="253"/>
    </row>
    <row r="700" spans="1:28" ht="11.25" customHeight="1" x14ac:dyDescent="0.25">
      <c r="A700" s="376"/>
      <c r="B700" s="253"/>
      <c r="C700" s="422"/>
      <c r="D700" s="378"/>
      <c r="E700" s="423"/>
      <c r="F700" s="423"/>
      <c r="G700" s="423"/>
      <c r="H700" s="423"/>
      <c r="I700" s="423"/>
      <c r="J700" s="423"/>
      <c r="K700" s="423"/>
      <c r="L700" s="423"/>
      <c r="M700" s="253"/>
      <c r="N700" s="253"/>
      <c r="O700" s="253"/>
      <c r="P700" s="253"/>
      <c r="Q700" s="253"/>
      <c r="R700" s="253"/>
      <c r="S700" s="253"/>
      <c r="T700" s="253"/>
      <c r="U700" s="253"/>
      <c r="V700" s="253"/>
      <c r="W700" s="253"/>
      <c r="X700" s="253"/>
      <c r="Y700" s="253"/>
      <c r="Z700" s="253"/>
      <c r="AA700" s="253"/>
      <c r="AB700" s="253"/>
    </row>
    <row r="701" spans="1:28" ht="11.25" customHeight="1" x14ac:dyDescent="0.25">
      <c r="A701" s="376"/>
      <c r="B701" s="253"/>
      <c r="C701" s="422"/>
      <c r="D701" s="378"/>
      <c r="E701" s="423"/>
      <c r="F701" s="423"/>
      <c r="G701" s="423"/>
      <c r="H701" s="423"/>
      <c r="I701" s="423"/>
      <c r="J701" s="423"/>
      <c r="K701" s="423"/>
      <c r="L701" s="423"/>
      <c r="M701" s="253"/>
      <c r="N701" s="253"/>
      <c r="O701" s="253"/>
      <c r="P701" s="253"/>
      <c r="Q701" s="253"/>
      <c r="R701" s="253"/>
      <c r="S701" s="253"/>
      <c r="T701" s="253"/>
      <c r="U701" s="253"/>
      <c r="V701" s="253"/>
      <c r="W701" s="253"/>
      <c r="X701" s="253"/>
      <c r="Y701" s="253"/>
      <c r="Z701" s="253"/>
      <c r="AA701" s="253"/>
      <c r="AB701" s="253"/>
    </row>
    <row r="702" spans="1:28" ht="11.25" customHeight="1" x14ac:dyDescent="0.25">
      <c r="A702" s="376"/>
      <c r="B702" s="253"/>
      <c r="C702" s="422"/>
      <c r="D702" s="378"/>
      <c r="E702" s="423"/>
      <c r="F702" s="423"/>
      <c r="G702" s="423"/>
      <c r="H702" s="423"/>
      <c r="I702" s="423"/>
      <c r="J702" s="423"/>
      <c r="K702" s="423"/>
      <c r="L702" s="423"/>
      <c r="M702" s="253"/>
      <c r="N702" s="253"/>
      <c r="O702" s="253"/>
      <c r="P702" s="253"/>
      <c r="Q702" s="253"/>
      <c r="R702" s="253"/>
      <c r="S702" s="253"/>
      <c r="T702" s="253"/>
      <c r="U702" s="253"/>
      <c r="V702" s="253"/>
      <c r="W702" s="253"/>
      <c r="X702" s="253"/>
      <c r="Y702" s="253"/>
      <c r="Z702" s="253"/>
      <c r="AA702" s="253"/>
      <c r="AB702" s="253"/>
    </row>
    <row r="703" spans="1:28" ht="11.25" customHeight="1" x14ac:dyDescent="0.25">
      <c r="A703" s="376"/>
      <c r="B703" s="253"/>
      <c r="C703" s="422"/>
      <c r="D703" s="378"/>
      <c r="E703" s="423"/>
      <c r="F703" s="423"/>
      <c r="G703" s="423"/>
      <c r="H703" s="423"/>
      <c r="I703" s="423"/>
      <c r="J703" s="423"/>
      <c r="K703" s="423"/>
      <c r="L703" s="423"/>
      <c r="M703" s="253"/>
      <c r="N703" s="253"/>
      <c r="O703" s="253"/>
      <c r="P703" s="253"/>
      <c r="Q703" s="253"/>
      <c r="R703" s="253"/>
      <c r="S703" s="253"/>
      <c r="T703" s="253"/>
      <c r="U703" s="253"/>
      <c r="V703" s="253"/>
      <c r="W703" s="253"/>
      <c r="X703" s="253"/>
      <c r="Y703" s="253"/>
      <c r="Z703" s="253"/>
      <c r="AA703" s="253"/>
      <c r="AB703" s="253"/>
    </row>
    <row r="704" spans="1:28" ht="11.25" customHeight="1" x14ac:dyDescent="0.25">
      <c r="A704" s="376"/>
      <c r="B704" s="253"/>
      <c r="C704" s="422"/>
      <c r="D704" s="378"/>
      <c r="E704" s="423"/>
      <c r="F704" s="423"/>
      <c r="G704" s="423"/>
      <c r="H704" s="423"/>
      <c r="I704" s="423"/>
      <c r="J704" s="423"/>
      <c r="K704" s="423"/>
      <c r="L704" s="423"/>
      <c r="M704" s="253"/>
      <c r="N704" s="253"/>
      <c r="O704" s="253"/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</row>
    <row r="705" spans="1:28" ht="11.25" customHeight="1" x14ac:dyDescent="0.25">
      <c r="A705" s="376"/>
      <c r="B705" s="253"/>
      <c r="C705" s="422"/>
      <c r="D705" s="378"/>
      <c r="E705" s="423"/>
      <c r="F705" s="423"/>
      <c r="G705" s="423"/>
      <c r="H705" s="423"/>
      <c r="I705" s="423"/>
      <c r="J705" s="423"/>
      <c r="K705" s="423"/>
      <c r="L705" s="423"/>
      <c r="M705" s="253"/>
      <c r="N705" s="253"/>
      <c r="O705" s="253"/>
      <c r="P705" s="253"/>
      <c r="Q705" s="253"/>
      <c r="R705" s="253"/>
      <c r="S705" s="253"/>
      <c r="T705" s="253"/>
      <c r="U705" s="253"/>
      <c r="V705" s="253"/>
      <c r="W705" s="253"/>
      <c r="X705" s="253"/>
      <c r="Y705" s="253"/>
      <c r="Z705" s="253"/>
      <c r="AA705" s="253"/>
      <c r="AB705" s="253"/>
    </row>
    <row r="706" spans="1:28" ht="11.25" customHeight="1" x14ac:dyDescent="0.25">
      <c r="A706" s="376"/>
      <c r="B706" s="253"/>
      <c r="C706" s="422"/>
      <c r="D706" s="378"/>
      <c r="E706" s="423"/>
      <c r="F706" s="423"/>
      <c r="G706" s="423"/>
      <c r="H706" s="423"/>
      <c r="I706" s="423"/>
      <c r="J706" s="423"/>
      <c r="K706" s="423"/>
      <c r="L706" s="423"/>
      <c r="M706" s="253"/>
      <c r="N706" s="253"/>
      <c r="O706" s="253"/>
      <c r="P706" s="253"/>
      <c r="Q706" s="253"/>
      <c r="R706" s="253"/>
      <c r="S706" s="253"/>
      <c r="T706" s="253"/>
      <c r="U706" s="253"/>
      <c r="V706" s="253"/>
      <c r="W706" s="253"/>
      <c r="X706" s="253"/>
      <c r="Y706" s="253"/>
      <c r="Z706" s="253"/>
      <c r="AA706" s="253"/>
      <c r="AB706" s="253"/>
    </row>
    <row r="707" spans="1:28" ht="11.25" customHeight="1" x14ac:dyDescent="0.25">
      <c r="A707" s="376"/>
      <c r="B707" s="253"/>
      <c r="C707" s="422"/>
      <c r="D707" s="378"/>
      <c r="E707" s="423"/>
      <c r="F707" s="423"/>
      <c r="G707" s="423"/>
      <c r="H707" s="423"/>
      <c r="I707" s="423"/>
      <c r="J707" s="423"/>
      <c r="K707" s="423"/>
      <c r="L707" s="423"/>
      <c r="M707" s="253"/>
      <c r="N707" s="253"/>
      <c r="O707" s="253"/>
      <c r="P707" s="253"/>
      <c r="Q707" s="253"/>
      <c r="R707" s="253"/>
      <c r="S707" s="253"/>
      <c r="T707" s="253"/>
      <c r="U707" s="253"/>
      <c r="V707" s="253"/>
      <c r="W707" s="253"/>
      <c r="X707" s="253"/>
      <c r="Y707" s="253"/>
      <c r="Z707" s="253"/>
      <c r="AA707" s="253"/>
      <c r="AB707" s="253"/>
    </row>
    <row r="708" spans="1:28" ht="11.25" customHeight="1" x14ac:dyDescent="0.25">
      <c r="A708" s="376"/>
      <c r="B708" s="253"/>
      <c r="C708" s="422"/>
      <c r="D708" s="378"/>
      <c r="E708" s="423"/>
      <c r="F708" s="423"/>
      <c r="G708" s="423"/>
      <c r="H708" s="423"/>
      <c r="I708" s="423"/>
      <c r="J708" s="423"/>
      <c r="K708" s="423"/>
      <c r="L708" s="423"/>
      <c r="M708" s="253"/>
      <c r="N708" s="253"/>
      <c r="O708" s="253"/>
      <c r="P708" s="253"/>
      <c r="Q708" s="253"/>
      <c r="R708" s="253"/>
      <c r="S708" s="253"/>
      <c r="T708" s="253"/>
      <c r="U708" s="253"/>
      <c r="V708" s="253"/>
      <c r="W708" s="253"/>
      <c r="X708" s="253"/>
      <c r="Y708" s="253"/>
      <c r="Z708" s="253"/>
      <c r="AA708" s="253"/>
      <c r="AB708" s="253"/>
    </row>
    <row r="709" spans="1:28" ht="11.25" customHeight="1" x14ac:dyDescent="0.25">
      <c r="A709" s="376"/>
      <c r="B709" s="253"/>
      <c r="C709" s="422"/>
      <c r="D709" s="378"/>
      <c r="E709" s="423"/>
      <c r="F709" s="423"/>
      <c r="G709" s="423"/>
      <c r="H709" s="423"/>
      <c r="I709" s="423"/>
      <c r="J709" s="423"/>
      <c r="K709" s="423"/>
      <c r="L709" s="423"/>
      <c r="M709" s="253"/>
      <c r="N709" s="253"/>
      <c r="O709" s="253"/>
      <c r="P709" s="253"/>
      <c r="Q709" s="253"/>
      <c r="R709" s="253"/>
      <c r="S709" s="253"/>
      <c r="T709" s="253"/>
      <c r="U709" s="253"/>
      <c r="V709" s="253"/>
      <c r="W709" s="253"/>
      <c r="X709" s="253"/>
      <c r="Y709" s="253"/>
      <c r="Z709" s="253"/>
      <c r="AA709" s="253"/>
      <c r="AB709" s="253"/>
    </row>
    <row r="710" spans="1:28" ht="11.25" customHeight="1" x14ac:dyDescent="0.25">
      <c r="A710" s="376"/>
      <c r="B710" s="253"/>
      <c r="C710" s="422"/>
      <c r="D710" s="378"/>
      <c r="E710" s="423"/>
      <c r="F710" s="423"/>
      <c r="G710" s="423"/>
      <c r="H710" s="423"/>
      <c r="I710" s="423"/>
      <c r="J710" s="423"/>
      <c r="K710" s="423"/>
      <c r="L710" s="423"/>
      <c r="M710" s="253"/>
      <c r="N710" s="253"/>
      <c r="O710" s="253"/>
      <c r="P710" s="253"/>
      <c r="Q710" s="253"/>
      <c r="R710" s="253"/>
      <c r="S710" s="253"/>
      <c r="T710" s="253"/>
      <c r="U710" s="253"/>
      <c r="V710" s="253"/>
      <c r="W710" s="253"/>
      <c r="X710" s="253"/>
      <c r="Y710" s="253"/>
      <c r="Z710" s="253"/>
      <c r="AA710" s="253"/>
      <c r="AB710" s="253"/>
    </row>
    <row r="711" spans="1:28" ht="11.25" customHeight="1" x14ac:dyDescent="0.25">
      <c r="A711" s="376"/>
      <c r="B711" s="253"/>
      <c r="C711" s="422"/>
      <c r="D711" s="378"/>
      <c r="E711" s="423"/>
      <c r="F711" s="423"/>
      <c r="G711" s="423"/>
      <c r="H711" s="423"/>
      <c r="I711" s="423"/>
      <c r="J711" s="423"/>
      <c r="K711" s="423"/>
      <c r="L711" s="423"/>
      <c r="M711" s="253"/>
      <c r="N711" s="253"/>
      <c r="O711" s="253"/>
      <c r="P711" s="253"/>
      <c r="Q711" s="253"/>
      <c r="R711" s="253"/>
      <c r="S711" s="253"/>
      <c r="T711" s="253"/>
      <c r="U711" s="253"/>
      <c r="V711" s="253"/>
      <c r="W711" s="253"/>
      <c r="X711" s="253"/>
      <c r="Y711" s="253"/>
      <c r="Z711" s="253"/>
      <c r="AA711" s="253"/>
      <c r="AB711" s="253"/>
    </row>
    <row r="712" spans="1:28" ht="11.25" customHeight="1" x14ac:dyDescent="0.25">
      <c r="A712" s="376"/>
      <c r="B712" s="253"/>
      <c r="C712" s="422"/>
      <c r="D712" s="378"/>
      <c r="E712" s="423"/>
      <c r="F712" s="423"/>
      <c r="G712" s="423"/>
      <c r="H712" s="423"/>
      <c r="I712" s="423"/>
      <c r="J712" s="423"/>
      <c r="K712" s="423"/>
      <c r="L712" s="423"/>
      <c r="M712" s="253"/>
      <c r="N712" s="253"/>
      <c r="O712" s="253"/>
      <c r="P712" s="253"/>
      <c r="Q712" s="253"/>
      <c r="R712" s="253"/>
      <c r="S712" s="253"/>
      <c r="T712" s="253"/>
      <c r="U712" s="253"/>
      <c r="V712" s="253"/>
      <c r="W712" s="253"/>
      <c r="X712" s="253"/>
      <c r="Y712" s="253"/>
      <c r="Z712" s="253"/>
      <c r="AA712" s="253"/>
      <c r="AB712" s="253"/>
    </row>
    <row r="713" spans="1:28" ht="11.25" customHeight="1" x14ac:dyDescent="0.25">
      <c r="A713" s="376"/>
      <c r="B713" s="253"/>
      <c r="C713" s="422"/>
      <c r="D713" s="378"/>
      <c r="E713" s="423"/>
      <c r="F713" s="423"/>
      <c r="G713" s="423"/>
      <c r="H713" s="423"/>
      <c r="I713" s="423"/>
      <c r="J713" s="423"/>
      <c r="K713" s="423"/>
      <c r="L713" s="423"/>
      <c r="M713" s="253"/>
      <c r="N713" s="253"/>
      <c r="O713" s="253"/>
      <c r="P713" s="253"/>
      <c r="Q713" s="253"/>
      <c r="R713" s="253"/>
      <c r="S713" s="253"/>
      <c r="T713" s="253"/>
      <c r="U713" s="253"/>
      <c r="V713" s="253"/>
      <c r="W713" s="253"/>
      <c r="X713" s="253"/>
      <c r="Y713" s="253"/>
      <c r="Z713" s="253"/>
      <c r="AA713" s="253"/>
      <c r="AB713" s="253"/>
    </row>
    <row r="714" spans="1:28" ht="11.25" customHeight="1" x14ac:dyDescent="0.25">
      <c r="A714" s="376"/>
      <c r="B714" s="253"/>
      <c r="C714" s="422"/>
      <c r="D714" s="378"/>
      <c r="E714" s="423"/>
      <c r="F714" s="423"/>
      <c r="G714" s="423"/>
      <c r="H714" s="423"/>
      <c r="I714" s="423"/>
      <c r="J714" s="423"/>
      <c r="K714" s="423"/>
      <c r="L714" s="423"/>
      <c r="M714" s="253"/>
      <c r="N714" s="253"/>
      <c r="O714" s="253"/>
      <c r="P714" s="253"/>
      <c r="Q714" s="253"/>
      <c r="R714" s="253"/>
      <c r="S714" s="253"/>
      <c r="T714" s="253"/>
      <c r="U714" s="253"/>
      <c r="V714" s="253"/>
      <c r="W714" s="253"/>
      <c r="X714" s="253"/>
      <c r="Y714" s="253"/>
      <c r="Z714" s="253"/>
      <c r="AA714" s="253"/>
      <c r="AB714" s="253"/>
    </row>
    <row r="715" spans="1:28" ht="11.25" customHeight="1" x14ac:dyDescent="0.25">
      <c r="A715" s="376"/>
      <c r="B715" s="253"/>
      <c r="C715" s="422"/>
      <c r="D715" s="378"/>
      <c r="E715" s="423"/>
      <c r="F715" s="423"/>
      <c r="G715" s="423"/>
      <c r="H715" s="423"/>
      <c r="I715" s="423"/>
      <c r="J715" s="423"/>
      <c r="K715" s="423"/>
      <c r="L715" s="423"/>
      <c r="M715" s="253"/>
      <c r="N715" s="253"/>
      <c r="O715" s="253"/>
      <c r="P715" s="253"/>
      <c r="Q715" s="253"/>
      <c r="R715" s="253"/>
      <c r="S715" s="253"/>
      <c r="T715" s="253"/>
      <c r="U715" s="253"/>
      <c r="V715" s="253"/>
      <c r="W715" s="253"/>
      <c r="X715" s="253"/>
      <c r="Y715" s="253"/>
      <c r="Z715" s="253"/>
      <c r="AA715" s="253"/>
      <c r="AB715" s="253"/>
    </row>
    <row r="716" spans="1:28" ht="11.25" customHeight="1" x14ac:dyDescent="0.25">
      <c r="A716" s="376"/>
      <c r="B716" s="253"/>
      <c r="C716" s="422"/>
      <c r="D716" s="378"/>
      <c r="E716" s="423"/>
      <c r="F716" s="423"/>
      <c r="G716" s="423"/>
      <c r="H716" s="423"/>
      <c r="I716" s="423"/>
      <c r="J716" s="423"/>
      <c r="K716" s="423"/>
      <c r="L716" s="423"/>
      <c r="M716" s="253"/>
      <c r="N716" s="253"/>
      <c r="O716" s="253"/>
      <c r="P716" s="253"/>
      <c r="Q716" s="253"/>
      <c r="R716" s="253"/>
      <c r="S716" s="253"/>
      <c r="T716" s="253"/>
      <c r="U716" s="253"/>
      <c r="V716" s="253"/>
      <c r="W716" s="253"/>
      <c r="X716" s="253"/>
      <c r="Y716" s="253"/>
      <c r="Z716" s="253"/>
      <c r="AA716" s="253"/>
      <c r="AB716" s="253"/>
    </row>
    <row r="717" spans="1:28" ht="11.25" customHeight="1" x14ac:dyDescent="0.25">
      <c r="A717" s="376"/>
      <c r="B717" s="253"/>
      <c r="C717" s="422"/>
      <c r="D717" s="378"/>
      <c r="E717" s="423"/>
      <c r="F717" s="423"/>
      <c r="G717" s="423"/>
      <c r="H717" s="423"/>
      <c r="I717" s="423"/>
      <c r="J717" s="423"/>
      <c r="K717" s="423"/>
      <c r="L717" s="423"/>
      <c r="M717" s="253"/>
      <c r="N717" s="253"/>
      <c r="O717" s="253"/>
      <c r="P717" s="253"/>
      <c r="Q717" s="253"/>
      <c r="R717" s="253"/>
      <c r="S717" s="253"/>
      <c r="T717" s="253"/>
      <c r="U717" s="253"/>
      <c r="V717" s="253"/>
      <c r="W717" s="253"/>
      <c r="X717" s="253"/>
      <c r="Y717" s="253"/>
      <c r="Z717" s="253"/>
      <c r="AA717" s="253"/>
      <c r="AB717" s="253"/>
    </row>
    <row r="718" spans="1:28" ht="11.25" customHeight="1" x14ac:dyDescent="0.25">
      <c r="A718" s="376"/>
      <c r="B718" s="253"/>
      <c r="C718" s="422"/>
      <c r="D718" s="378"/>
      <c r="E718" s="423"/>
      <c r="F718" s="423"/>
      <c r="G718" s="423"/>
      <c r="H718" s="423"/>
      <c r="I718" s="423"/>
      <c r="J718" s="423"/>
      <c r="K718" s="423"/>
      <c r="L718" s="423"/>
      <c r="M718" s="253"/>
      <c r="N718" s="253"/>
      <c r="O718" s="253"/>
      <c r="P718" s="253"/>
      <c r="Q718" s="253"/>
      <c r="R718" s="253"/>
      <c r="S718" s="253"/>
      <c r="T718" s="253"/>
      <c r="U718" s="253"/>
      <c r="V718" s="253"/>
      <c r="W718" s="253"/>
      <c r="X718" s="253"/>
      <c r="Y718" s="253"/>
      <c r="Z718" s="253"/>
      <c r="AA718" s="253"/>
      <c r="AB718" s="253"/>
    </row>
    <row r="719" spans="1:28" ht="11.25" customHeight="1" x14ac:dyDescent="0.25">
      <c r="A719" s="376"/>
      <c r="B719" s="253"/>
      <c r="C719" s="422"/>
      <c r="D719" s="378"/>
      <c r="E719" s="423"/>
      <c r="F719" s="423"/>
      <c r="G719" s="423"/>
      <c r="H719" s="423"/>
      <c r="I719" s="423"/>
      <c r="J719" s="423"/>
      <c r="K719" s="423"/>
      <c r="L719" s="423"/>
      <c r="M719" s="253"/>
      <c r="N719" s="253"/>
      <c r="O719" s="253"/>
      <c r="P719" s="253"/>
      <c r="Q719" s="253"/>
      <c r="R719" s="253"/>
      <c r="S719" s="253"/>
      <c r="T719" s="253"/>
      <c r="U719" s="253"/>
      <c r="V719" s="253"/>
      <c r="W719" s="253"/>
      <c r="X719" s="253"/>
      <c r="Y719" s="253"/>
      <c r="Z719" s="253"/>
      <c r="AA719" s="253"/>
      <c r="AB719" s="253"/>
    </row>
    <row r="720" spans="1:28" ht="11.25" customHeight="1" x14ac:dyDescent="0.25">
      <c r="A720" s="376"/>
      <c r="B720" s="253"/>
      <c r="C720" s="422"/>
      <c r="D720" s="378"/>
      <c r="E720" s="423"/>
      <c r="F720" s="423"/>
      <c r="G720" s="423"/>
      <c r="H720" s="423"/>
      <c r="I720" s="423"/>
      <c r="J720" s="423"/>
      <c r="K720" s="423"/>
      <c r="L720" s="423"/>
      <c r="M720" s="253"/>
      <c r="N720" s="253"/>
      <c r="O720" s="253"/>
      <c r="P720" s="253"/>
      <c r="Q720" s="253"/>
      <c r="R720" s="253"/>
      <c r="S720" s="253"/>
      <c r="T720" s="253"/>
      <c r="U720" s="253"/>
      <c r="V720" s="253"/>
      <c r="W720" s="253"/>
      <c r="X720" s="253"/>
      <c r="Y720" s="253"/>
      <c r="Z720" s="253"/>
      <c r="AA720" s="253"/>
      <c r="AB720" s="253"/>
    </row>
    <row r="721" spans="1:28" ht="11.25" customHeight="1" x14ac:dyDescent="0.25">
      <c r="A721" s="376"/>
      <c r="B721" s="253"/>
      <c r="C721" s="422"/>
      <c r="D721" s="378"/>
      <c r="E721" s="423"/>
      <c r="F721" s="423"/>
      <c r="G721" s="423"/>
      <c r="H721" s="423"/>
      <c r="I721" s="423"/>
      <c r="J721" s="423"/>
      <c r="K721" s="423"/>
      <c r="L721" s="423"/>
      <c r="M721" s="253"/>
      <c r="N721" s="253"/>
      <c r="O721" s="253"/>
      <c r="P721" s="253"/>
      <c r="Q721" s="253"/>
      <c r="R721" s="253"/>
      <c r="S721" s="253"/>
      <c r="T721" s="253"/>
      <c r="U721" s="253"/>
      <c r="V721" s="253"/>
      <c r="W721" s="253"/>
      <c r="X721" s="253"/>
      <c r="Y721" s="253"/>
      <c r="Z721" s="253"/>
      <c r="AA721" s="253"/>
      <c r="AB721" s="253"/>
    </row>
    <row r="722" spans="1:28" ht="11.25" customHeight="1" x14ac:dyDescent="0.25">
      <c r="A722" s="376"/>
      <c r="B722" s="253"/>
      <c r="C722" s="422"/>
      <c r="D722" s="378"/>
      <c r="E722" s="423"/>
      <c r="F722" s="423"/>
      <c r="G722" s="423"/>
      <c r="H722" s="423"/>
      <c r="I722" s="423"/>
      <c r="J722" s="423"/>
      <c r="K722" s="423"/>
      <c r="L722" s="423"/>
      <c r="M722" s="253"/>
      <c r="N722" s="253"/>
      <c r="O722" s="253"/>
      <c r="P722" s="253"/>
      <c r="Q722" s="253"/>
      <c r="R722" s="253"/>
      <c r="S722" s="253"/>
      <c r="T722" s="253"/>
      <c r="U722" s="253"/>
      <c r="V722" s="253"/>
      <c r="W722" s="253"/>
      <c r="X722" s="253"/>
      <c r="Y722" s="253"/>
      <c r="Z722" s="253"/>
      <c r="AA722" s="253"/>
      <c r="AB722" s="253"/>
    </row>
    <row r="723" spans="1:28" ht="11.25" customHeight="1" x14ac:dyDescent="0.25">
      <c r="A723" s="376"/>
      <c r="B723" s="253"/>
      <c r="C723" s="422"/>
      <c r="D723" s="378"/>
      <c r="E723" s="423"/>
      <c r="F723" s="423"/>
      <c r="G723" s="423"/>
      <c r="H723" s="423"/>
      <c r="I723" s="423"/>
      <c r="J723" s="423"/>
      <c r="K723" s="423"/>
      <c r="L723" s="423"/>
      <c r="M723" s="253"/>
      <c r="N723" s="253"/>
      <c r="O723" s="253"/>
      <c r="P723" s="253"/>
      <c r="Q723" s="253"/>
      <c r="R723" s="253"/>
      <c r="S723" s="253"/>
      <c r="T723" s="253"/>
      <c r="U723" s="253"/>
      <c r="V723" s="253"/>
      <c r="W723" s="253"/>
      <c r="X723" s="253"/>
      <c r="Y723" s="253"/>
      <c r="Z723" s="253"/>
      <c r="AA723" s="253"/>
      <c r="AB723" s="253"/>
    </row>
    <row r="724" spans="1:28" ht="11.25" customHeight="1" x14ac:dyDescent="0.25">
      <c r="A724" s="376"/>
      <c r="B724" s="253"/>
      <c r="C724" s="422"/>
      <c r="D724" s="378"/>
      <c r="E724" s="423"/>
      <c r="F724" s="423"/>
      <c r="G724" s="423"/>
      <c r="H724" s="423"/>
      <c r="I724" s="423"/>
      <c r="J724" s="423"/>
      <c r="K724" s="423"/>
      <c r="L724" s="423"/>
      <c r="M724" s="253"/>
      <c r="N724" s="253"/>
      <c r="O724" s="253"/>
      <c r="P724" s="253"/>
      <c r="Q724" s="253"/>
      <c r="R724" s="253"/>
      <c r="S724" s="253"/>
      <c r="T724" s="253"/>
      <c r="U724" s="253"/>
      <c r="V724" s="253"/>
      <c r="W724" s="253"/>
      <c r="X724" s="253"/>
      <c r="Y724" s="253"/>
      <c r="Z724" s="253"/>
      <c r="AA724" s="253"/>
      <c r="AB724" s="253"/>
    </row>
    <row r="725" spans="1:28" ht="11.25" customHeight="1" x14ac:dyDescent="0.25">
      <c r="A725" s="376"/>
      <c r="B725" s="253"/>
      <c r="C725" s="422"/>
      <c r="D725" s="378"/>
      <c r="E725" s="423"/>
      <c r="F725" s="423"/>
      <c r="G725" s="423"/>
      <c r="H725" s="423"/>
      <c r="I725" s="423"/>
      <c r="J725" s="423"/>
      <c r="K725" s="423"/>
      <c r="L725" s="423"/>
      <c r="M725" s="253"/>
      <c r="N725" s="253"/>
      <c r="O725" s="253"/>
      <c r="P725" s="253"/>
      <c r="Q725" s="253"/>
      <c r="R725" s="253"/>
      <c r="S725" s="253"/>
      <c r="T725" s="253"/>
      <c r="U725" s="253"/>
      <c r="V725" s="253"/>
      <c r="W725" s="253"/>
      <c r="X725" s="253"/>
      <c r="Y725" s="253"/>
      <c r="Z725" s="253"/>
      <c r="AA725" s="253"/>
      <c r="AB725" s="253"/>
    </row>
    <row r="726" spans="1:28" ht="11.25" customHeight="1" x14ac:dyDescent="0.25">
      <c r="A726" s="376"/>
      <c r="B726" s="253"/>
      <c r="C726" s="422"/>
      <c r="D726" s="378"/>
      <c r="E726" s="423"/>
      <c r="F726" s="423"/>
      <c r="G726" s="423"/>
      <c r="H726" s="423"/>
      <c r="I726" s="423"/>
      <c r="J726" s="423"/>
      <c r="K726" s="423"/>
      <c r="L726" s="423"/>
      <c r="M726" s="253"/>
      <c r="N726" s="253"/>
      <c r="O726" s="253"/>
      <c r="P726" s="253"/>
      <c r="Q726" s="253"/>
      <c r="R726" s="253"/>
      <c r="S726" s="253"/>
      <c r="T726" s="253"/>
      <c r="U726" s="253"/>
      <c r="V726" s="253"/>
      <c r="W726" s="253"/>
      <c r="X726" s="253"/>
      <c r="Y726" s="253"/>
      <c r="Z726" s="253"/>
      <c r="AA726" s="253"/>
      <c r="AB726" s="253"/>
    </row>
    <row r="727" spans="1:28" ht="11.25" customHeight="1" x14ac:dyDescent="0.25">
      <c r="A727" s="376"/>
      <c r="B727" s="253"/>
      <c r="C727" s="422"/>
      <c r="D727" s="378"/>
      <c r="E727" s="423"/>
      <c r="F727" s="423"/>
      <c r="G727" s="423"/>
      <c r="H727" s="423"/>
      <c r="I727" s="423"/>
      <c r="J727" s="423"/>
      <c r="K727" s="423"/>
      <c r="L727" s="423"/>
      <c r="M727" s="253"/>
      <c r="N727" s="253"/>
      <c r="O727" s="253"/>
      <c r="P727" s="253"/>
      <c r="Q727" s="253"/>
      <c r="R727" s="253"/>
      <c r="S727" s="253"/>
      <c r="T727" s="253"/>
      <c r="U727" s="253"/>
      <c r="V727" s="253"/>
      <c r="W727" s="253"/>
      <c r="X727" s="253"/>
      <c r="Y727" s="253"/>
      <c r="Z727" s="253"/>
      <c r="AA727" s="253"/>
      <c r="AB727" s="253"/>
    </row>
    <row r="728" spans="1:28" ht="11.25" customHeight="1" x14ac:dyDescent="0.25">
      <c r="A728" s="376"/>
      <c r="B728" s="253"/>
      <c r="C728" s="422"/>
      <c r="D728" s="378"/>
      <c r="E728" s="423"/>
      <c r="F728" s="423"/>
      <c r="G728" s="423"/>
      <c r="H728" s="423"/>
      <c r="I728" s="423"/>
      <c r="J728" s="423"/>
      <c r="K728" s="423"/>
      <c r="L728" s="423"/>
      <c r="M728" s="253"/>
      <c r="N728" s="253"/>
      <c r="O728" s="253"/>
      <c r="P728" s="253"/>
      <c r="Q728" s="253"/>
      <c r="R728" s="253"/>
      <c r="S728" s="253"/>
      <c r="T728" s="253"/>
      <c r="U728" s="253"/>
      <c r="V728" s="253"/>
      <c r="W728" s="253"/>
      <c r="X728" s="253"/>
      <c r="Y728" s="253"/>
      <c r="Z728" s="253"/>
      <c r="AA728" s="253"/>
      <c r="AB728" s="253"/>
    </row>
    <row r="729" spans="1:28" ht="11.25" customHeight="1" x14ac:dyDescent="0.25">
      <c r="A729" s="376"/>
      <c r="B729" s="253"/>
      <c r="C729" s="422"/>
      <c r="D729" s="378"/>
      <c r="E729" s="423"/>
      <c r="F729" s="423"/>
      <c r="G729" s="423"/>
      <c r="H729" s="423"/>
      <c r="I729" s="423"/>
      <c r="J729" s="423"/>
      <c r="K729" s="423"/>
      <c r="L729" s="423"/>
      <c r="M729" s="253"/>
      <c r="N729" s="253"/>
      <c r="O729" s="253"/>
      <c r="P729" s="253"/>
      <c r="Q729" s="253"/>
      <c r="R729" s="253"/>
      <c r="S729" s="253"/>
      <c r="T729" s="253"/>
      <c r="U729" s="253"/>
      <c r="V729" s="253"/>
      <c r="W729" s="253"/>
      <c r="X729" s="253"/>
      <c r="Y729" s="253"/>
      <c r="Z729" s="253"/>
      <c r="AA729" s="253"/>
      <c r="AB729" s="253"/>
    </row>
    <row r="730" spans="1:28" ht="11.25" customHeight="1" x14ac:dyDescent="0.25">
      <c r="A730" s="376"/>
      <c r="B730" s="253"/>
      <c r="C730" s="422"/>
      <c r="D730" s="378"/>
      <c r="E730" s="423"/>
      <c r="F730" s="423"/>
      <c r="G730" s="423"/>
      <c r="H730" s="423"/>
      <c r="I730" s="423"/>
      <c r="J730" s="423"/>
      <c r="K730" s="423"/>
      <c r="L730" s="423"/>
      <c r="M730" s="253"/>
      <c r="N730" s="253"/>
      <c r="O730" s="253"/>
      <c r="P730" s="253"/>
      <c r="Q730" s="253"/>
      <c r="R730" s="253"/>
      <c r="S730" s="253"/>
      <c r="T730" s="253"/>
      <c r="U730" s="253"/>
      <c r="V730" s="253"/>
      <c r="W730" s="253"/>
      <c r="X730" s="253"/>
      <c r="Y730" s="253"/>
      <c r="Z730" s="253"/>
      <c r="AA730" s="253"/>
      <c r="AB730" s="253"/>
    </row>
    <row r="731" spans="1:28" ht="11.25" customHeight="1" x14ac:dyDescent="0.25">
      <c r="A731" s="376"/>
      <c r="B731" s="253"/>
      <c r="C731" s="422"/>
      <c r="D731" s="378"/>
      <c r="E731" s="423"/>
      <c r="F731" s="423"/>
      <c r="G731" s="423"/>
      <c r="H731" s="423"/>
      <c r="I731" s="423"/>
      <c r="J731" s="423"/>
      <c r="K731" s="423"/>
      <c r="L731" s="423"/>
      <c r="M731" s="253"/>
      <c r="N731" s="253"/>
      <c r="O731" s="253"/>
      <c r="P731" s="253"/>
      <c r="Q731" s="253"/>
      <c r="R731" s="253"/>
      <c r="S731" s="253"/>
      <c r="T731" s="253"/>
      <c r="U731" s="253"/>
      <c r="V731" s="253"/>
      <c r="W731" s="253"/>
      <c r="X731" s="253"/>
      <c r="Y731" s="253"/>
      <c r="Z731" s="253"/>
      <c r="AA731" s="253"/>
      <c r="AB731" s="253"/>
    </row>
    <row r="732" spans="1:28" ht="11.25" customHeight="1" x14ac:dyDescent="0.25">
      <c r="A732" s="376"/>
      <c r="B732" s="253"/>
      <c r="C732" s="422"/>
      <c r="D732" s="378"/>
      <c r="E732" s="423"/>
      <c r="F732" s="423"/>
      <c r="G732" s="423"/>
      <c r="H732" s="423"/>
      <c r="I732" s="423"/>
      <c r="J732" s="423"/>
      <c r="K732" s="423"/>
      <c r="L732" s="423"/>
      <c r="M732" s="253"/>
      <c r="N732" s="253"/>
      <c r="O732" s="253"/>
      <c r="P732" s="253"/>
      <c r="Q732" s="253"/>
      <c r="R732" s="253"/>
      <c r="S732" s="253"/>
      <c r="T732" s="253"/>
      <c r="U732" s="253"/>
      <c r="V732" s="253"/>
      <c r="W732" s="253"/>
      <c r="X732" s="253"/>
      <c r="Y732" s="253"/>
      <c r="Z732" s="253"/>
      <c r="AA732" s="253"/>
      <c r="AB732" s="253"/>
    </row>
    <row r="733" spans="1:28" ht="11.25" customHeight="1" x14ac:dyDescent="0.25">
      <c r="A733" s="376"/>
      <c r="B733" s="253"/>
      <c r="C733" s="422"/>
      <c r="D733" s="378"/>
      <c r="E733" s="423"/>
      <c r="F733" s="423"/>
      <c r="G733" s="423"/>
      <c r="H733" s="423"/>
      <c r="I733" s="423"/>
      <c r="J733" s="423"/>
      <c r="K733" s="423"/>
      <c r="L733" s="423"/>
      <c r="M733" s="253"/>
      <c r="N733" s="253"/>
      <c r="O733" s="253"/>
      <c r="P733" s="253"/>
      <c r="Q733" s="253"/>
      <c r="R733" s="253"/>
      <c r="S733" s="253"/>
      <c r="T733" s="253"/>
      <c r="U733" s="253"/>
      <c r="V733" s="253"/>
      <c r="W733" s="253"/>
      <c r="X733" s="253"/>
      <c r="Y733" s="253"/>
      <c r="Z733" s="253"/>
      <c r="AA733" s="253"/>
      <c r="AB733" s="253"/>
    </row>
    <row r="734" spans="1:28" ht="11.25" customHeight="1" x14ac:dyDescent="0.25">
      <c r="A734" s="376"/>
      <c r="B734" s="253"/>
      <c r="C734" s="422"/>
      <c r="D734" s="378"/>
      <c r="E734" s="423"/>
      <c r="F734" s="423"/>
      <c r="G734" s="423"/>
      <c r="H734" s="423"/>
      <c r="I734" s="423"/>
      <c r="J734" s="423"/>
      <c r="K734" s="423"/>
      <c r="L734" s="423"/>
      <c r="M734" s="253"/>
      <c r="N734" s="253"/>
      <c r="O734" s="253"/>
      <c r="P734" s="253"/>
      <c r="Q734" s="253"/>
      <c r="R734" s="253"/>
      <c r="S734" s="253"/>
      <c r="T734" s="253"/>
      <c r="U734" s="253"/>
      <c r="V734" s="253"/>
      <c r="W734" s="253"/>
      <c r="X734" s="253"/>
      <c r="Y734" s="253"/>
      <c r="Z734" s="253"/>
      <c r="AA734" s="253"/>
      <c r="AB734" s="253"/>
    </row>
    <row r="735" spans="1:28" ht="11.25" customHeight="1" x14ac:dyDescent="0.25">
      <c r="A735" s="376"/>
      <c r="B735" s="253"/>
      <c r="C735" s="422"/>
      <c r="D735" s="378"/>
      <c r="E735" s="423"/>
      <c r="F735" s="423"/>
      <c r="G735" s="423"/>
      <c r="H735" s="423"/>
      <c r="I735" s="423"/>
      <c r="J735" s="423"/>
      <c r="K735" s="423"/>
      <c r="L735" s="423"/>
      <c r="M735" s="253"/>
      <c r="N735" s="253"/>
      <c r="O735" s="253"/>
      <c r="P735" s="253"/>
      <c r="Q735" s="253"/>
      <c r="R735" s="253"/>
      <c r="S735" s="253"/>
      <c r="T735" s="253"/>
      <c r="U735" s="253"/>
      <c r="V735" s="253"/>
      <c r="W735" s="253"/>
      <c r="X735" s="253"/>
      <c r="Y735" s="253"/>
      <c r="Z735" s="253"/>
      <c r="AA735" s="253"/>
      <c r="AB735" s="253"/>
    </row>
    <row r="736" spans="1:28" ht="11.25" customHeight="1" x14ac:dyDescent="0.25">
      <c r="A736" s="376"/>
      <c r="B736" s="253"/>
      <c r="C736" s="422"/>
      <c r="D736" s="378"/>
      <c r="E736" s="423"/>
      <c r="F736" s="423"/>
      <c r="G736" s="423"/>
      <c r="H736" s="423"/>
      <c r="I736" s="423"/>
      <c r="J736" s="423"/>
      <c r="K736" s="423"/>
      <c r="L736" s="423"/>
      <c r="M736" s="253"/>
      <c r="N736" s="253"/>
      <c r="O736" s="253"/>
      <c r="P736" s="253"/>
      <c r="Q736" s="253"/>
      <c r="R736" s="253"/>
      <c r="S736" s="253"/>
      <c r="T736" s="253"/>
      <c r="U736" s="253"/>
      <c r="V736" s="253"/>
      <c r="W736" s="253"/>
      <c r="X736" s="253"/>
      <c r="Y736" s="253"/>
      <c r="Z736" s="253"/>
      <c r="AA736" s="253"/>
      <c r="AB736" s="253"/>
    </row>
    <row r="737" spans="1:28" ht="11.25" customHeight="1" x14ac:dyDescent="0.25">
      <c r="A737" s="376"/>
      <c r="B737" s="253"/>
      <c r="C737" s="422"/>
      <c r="D737" s="378"/>
      <c r="E737" s="423"/>
      <c r="F737" s="423"/>
      <c r="G737" s="423"/>
      <c r="H737" s="423"/>
      <c r="I737" s="423"/>
      <c r="J737" s="423"/>
      <c r="K737" s="423"/>
      <c r="L737" s="423"/>
      <c r="M737" s="253"/>
      <c r="N737" s="253"/>
      <c r="O737" s="253"/>
      <c r="P737" s="253"/>
      <c r="Q737" s="253"/>
      <c r="R737" s="253"/>
      <c r="S737" s="253"/>
      <c r="T737" s="253"/>
      <c r="U737" s="253"/>
      <c r="V737" s="253"/>
      <c r="W737" s="253"/>
      <c r="X737" s="253"/>
      <c r="Y737" s="253"/>
      <c r="Z737" s="253"/>
      <c r="AA737" s="253"/>
      <c r="AB737" s="253"/>
    </row>
    <row r="738" spans="1:28" ht="11.25" customHeight="1" x14ac:dyDescent="0.25">
      <c r="A738" s="376"/>
      <c r="B738" s="253"/>
      <c r="C738" s="422"/>
      <c r="D738" s="378"/>
      <c r="E738" s="423"/>
      <c r="F738" s="423"/>
      <c r="G738" s="423"/>
      <c r="H738" s="423"/>
      <c r="I738" s="423"/>
      <c r="J738" s="423"/>
      <c r="K738" s="423"/>
      <c r="L738" s="423"/>
      <c r="M738" s="253"/>
      <c r="N738" s="253"/>
      <c r="O738" s="253"/>
      <c r="P738" s="253"/>
      <c r="Q738" s="253"/>
      <c r="R738" s="253"/>
      <c r="S738" s="253"/>
      <c r="T738" s="253"/>
      <c r="U738" s="253"/>
      <c r="V738" s="253"/>
      <c r="W738" s="253"/>
      <c r="X738" s="253"/>
      <c r="Y738" s="253"/>
      <c r="Z738" s="253"/>
      <c r="AA738" s="253"/>
      <c r="AB738" s="253"/>
    </row>
    <row r="739" spans="1:28" ht="11.25" customHeight="1" x14ac:dyDescent="0.25">
      <c r="A739" s="376"/>
      <c r="B739" s="253"/>
      <c r="C739" s="422"/>
      <c r="D739" s="378"/>
      <c r="E739" s="423"/>
      <c r="F739" s="423"/>
      <c r="G739" s="423"/>
      <c r="H739" s="423"/>
      <c r="I739" s="423"/>
      <c r="J739" s="423"/>
      <c r="K739" s="423"/>
      <c r="L739" s="423"/>
      <c r="M739" s="253"/>
      <c r="N739" s="253"/>
      <c r="O739" s="253"/>
      <c r="P739" s="253"/>
      <c r="Q739" s="253"/>
      <c r="R739" s="253"/>
      <c r="S739" s="253"/>
      <c r="T739" s="253"/>
      <c r="U739" s="253"/>
      <c r="V739" s="253"/>
      <c r="W739" s="253"/>
      <c r="X739" s="253"/>
      <c r="Y739" s="253"/>
      <c r="Z739" s="253"/>
      <c r="AA739" s="253"/>
      <c r="AB739" s="253"/>
    </row>
    <row r="740" spans="1:28" ht="11.25" customHeight="1" x14ac:dyDescent="0.25">
      <c r="A740" s="376"/>
      <c r="B740" s="253"/>
      <c r="C740" s="422"/>
      <c r="D740" s="378"/>
      <c r="E740" s="423"/>
      <c r="F740" s="423"/>
      <c r="G740" s="423"/>
      <c r="H740" s="423"/>
      <c r="I740" s="423"/>
      <c r="J740" s="423"/>
      <c r="K740" s="423"/>
      <c r="L740" s="423"/>
      <c r="M740" s="253"/>
      <c r="N740" s="253"/>
      <c r="O740" s="253"/>
      <c r="P740" s="253"/>
      <c r="Q740" s="253"/>
      <c r="R740" s="253"/>
      <c r="S740" s="253"/>
      <c r="T740" s="253"/>
      <c r="U740" s="253"/>
      <c r="V740" s="253"/>
      <c r="W740" s="253"/>
      <c r="X740" s="253"/>
      <c r="Y740" s="253"/>
      <c r="Z740" s="253"/>
      <c r="AA740" s="253"/>
      <c r="AB740" s="253"/>
    </row>
    <row r="741" spans="1:28" ht="11.25" customHeight="1" x14ac:dyDescent="0.25">
      <c r="A741" s="376"/>
      <c r="B741" s="253"/>
      <c r="C741" s="422"/>
      <c r="D741" s="378"/>
      <c r="E741" s="423"/>
      <c r="F741" s="423"/>
      <c r="G741" s="423"/>
      <c r="H741" s="423"/>
      <c r="I741" s="423"/>
      <c r="J741" s="423"/>
      <c r="K741" s="423"/>
      <c r="L741" s="423"/>
      <c r="M741" s="253"/>
      <c r="N741" s="253"/>
      <c r="O741" s="253"/>
      <c r="P741" s="253"/>
      <c r="Q741" s="253"/>
      <c r="R741" s="253"/>
      <c r="S741" s="253"/>
      <c r="T741" s="253"/>
      <c r="U741" s="253"/>
      <c r="V741" s="253"/>
      <c r="W741" s="253"/>
      <c r="X741" s="253"/>
      <c r="Y741" s="253"/>
      <c r="Z741" s="253"/>
      <c r="AA741" s="253"/>
      <c r="AB741" s="253"/>
    </row>
    <row r="742" spans="1:28" ht="11.25" customHeight="1" x14ac:dyDescent="0.25">
      <c r="A742" s="376"/>
      <c r="B742" s="253"/>
      <c r="C742" s="422"/>
      <c r="D742" s="378"/>
      <c r="E742" s="423"/>
      <c r="F742" s="423"/>
      <c r="G742" s="423"/>
      <c r="H742" s="423"/>
      <c r="I742" s="423"/>
      <c r="J742" s="423"/>
      <c r="K742" s="423"/>
      <c r="L742" s="423"/>
      <c r="M742" s="253"/>
      <c r="N742" s="253"/>
      <c r="O742" s="253"/>
      <c r="P742" s="253"/>
      <c r="Q742" s="253"/>
      <c r="R742" s="253"/>
      <c r="S742" s="253"/>
      <c r="T742" s="253"/>
      <c r="U742" s="253"/>
      <c r="V742" s="253"/>
      <c r="W742" s="253"/>
      <c r="X742" s="253"/>
      <c r="Y742" s="253"/>
      <c r="Z742" s="253"/>
      <c r="AA742" s="253"/>
      <c r="AB742" s="253"/>
    </row>
    <row r="743" spans="1:28" ht="11.25" customHeight="1" x14ac:dyDescent="0.25">
      <c r="A743" s="376"/>
      <c r="B743" s="253"/>
      <c r="C743" s="422"/>
      <c r="D743" s="378"/>
      <c r="E743" s="423"/>
      <c r="F743" s="423"/>
      <c r="G743" s="423"/>
      <c r="H743" s="423"/>
      <c r="I743" s="423"/>
      <c r="J743" s="423"/>
      <c r="K743" s="423"/>
      <c r="L743" s="423"/>
      <c r="M743" s="253"/>
      <c r="N743" s="253"/>
      <c r="O743" s="253"/>
      <c r="P743" s="253"/>
      <c r="Q743" s="253"/>
      <c r="R743" s="253"/>
      <c r="S743" s="253"/>
      <c r="T743" s="253"/>
      <c r="U743" s="253"/>
      <c r="V743" s="253"/>
      <c r="W743" s="253"/>
      <c r="X743" s="253"/>
      <c r="Y743" s="253"/>
      <c r="Z743" s="253"/>
      <c r="AA743" s="253"/>
      <c r="AB743" s="253"/>
    </row>
    <row r="744" spans="1:28" ht="11.25" customHeight="1" x14ac:dyDescent="0.25">
      <c r="A744" s="376"/>
      <c r="B744" s="253"/>
      <c r="C744" s="422"/>
      <c r="D744" s="378"/>
      <c r="E744" s="423"/>
      <c r="F744" s="423"/>
      <c r="G744" s="423"/>
      <c r="H744" s="423"/>
      <c r="I744" s="423"/>
      <c r="J744" s="423"/>
      <c r="K744" s="423"/>
      <c r="L744" s="423"/>
      <c r="M744" s="253"/>
      <c r="N744" s="253"/>
      <c r="O744" s="253"/>
      <c r="P744" s="253"/>
      <c r="Q744" s="253"/>
      <c r="R744" s="253"/>
      <c r="S744" s="253"/>
      <c r="T744" s="253"/>
      <c r="U744" s="253"/>
      <c r="V744" s="253"/>
      <c r="W744" s="253"/>
      <c r="X744" s="253"/>
      <c r="Y744" s="253"/>
      <c r="Z744" s="253"/>
      <c r="AA744" s="253"/>
      <c r="AB744" s="253"/>
    </row>
    <row r="745" spans="1:28" ht="11.25" customHeight="1" x14ac:dyDescent="0.25">
      <c r="A745" s="376"/>
      <c r="B745" s="253"/>
      <c r="C745" s="422"/>
      <c r="D745" s="378"/>
      <c r="E745" s="423"/>
      <c r="F745" s="423"/>
      <c r="G745" s="423"/>
      <c r="H745" s="423"/>
      <c r="I745" s="423"/>
      <c r="J745" s="423"/>
      <c r="K745" s="423"/>
      <c r="L745" s="423"/>
      <c r="M745" s="253"/>
      <c r="N745" s="253"/>
      <c r="O745" s="253"/>
      <c r="P745" s="253"/>
      <c r="Q745" s="253"/>
      <c r="R745" s="253"/>
      <c r="S745" s="253"/>
      <c r="T745" s="253"/>
      <c r="U745" s="253"/>
      <c r="V745" s="253"/>
      <c r="W745" s="253"/>
      <c r="X745" s="253"/>
      <c r="Y745" s="253"/>
      <c r="Z745" s="253"/>
      <c r="AA745" s="253"/>
      <c r="AB745" s="253"/>
    </row>
    <row r="746" spans="1:28" ht="11.25" customHeight="1" x14ac:dyDescent="0.25">
      <c r="A746" s="376"/>
      <c r="B746" s="253"/>
      <c r="C746" s="422"/>
      <c r="D746" s="378"/>
      <c r="E746" s="423"/>
      <c r="F746" s="423"/>
      <c r="G746" s="423"/>
      <c r="H746" s="423"/>
      <c r="I746" s="423"/>
      <c r="J746" s="423"/>
      <c r="K746" s="423"/>
      <c r="L746" s="423"/>
      <c r="M746" s="253"/>
      <c r="N746" s="253"/>
      <c r="O746" s="253"/>
      <c r="P746" s="253"/>
      <c r="Q746" s="253"/>
      <c r="R746" s="253"/>
      <c r="S746" s="253"/>
      <c r="T746" s="253"/>
      <c r="U746" s="253"/>
      <c r="V746" s="253"/>
      <c r="W746" s="253"/>
      <c r="X746" s="253"/>
      <c r="Y746" s="253"/>
      <c r="Z746" s="253"/>
      <c r="AA746" s="253"/>
      <c r="AB746" s="253"/>
    </row>
    <row r="747" spans="1:28" ht="11.25" customHeight="1" x14ac:dyDescent="0.25">
      <c r="A747" s="376"/>
      <c r="B747" s="253"/>
      <c r="C747" s="422"/>
      <c r="D747" s="378"/>
      <c r="E747" s="423"/>
      <c r="F747" s="423"/>
      <c r="G747" s="423"/>
      <c r="H747" s="423"/>
      <c r="I747" s="423"/>
      <c r="J747" s="423"/>
      <c r="K747" s="423"/>
      <c r="L747" s="423"/>
      <c r="M747" s="253"/>
      <c r="N747" s="253"/>
      <c r="O747" s="253"/>
      <c r="P747" s="253"/>
      <c r="Q747" s="253"/>
      <c r="R747" s="253"/>
      <c r="S747" s="253"/>
      <c r="T747" s="253"/>
      <c r="U747" s="253"/>
      <c r="V747" s="253"/>
      <c r="W747" s="253"/>
      <c r="X747" s="253"/>
      <c r="Y747" s="253"/>
      <c r="Z747" s="253"/>
      <c r="AA747" s="253"/>
      <c r="AB747" s="253"/>
    </row>
    <row r="748" spans="1:28" ht="11.25" customHeight="1" x14ac:dyDescent="0.25">
      <c r="A748" s="376"/>
      <c r="B748" s="253"/>
      <c r="C748" s="422"/>
      <c r="D748" s="378"/>
      <c r="E748" s="423"/>
      <c r="F748" s="423"/>
      <c r="G748" s="423"/>
      <c r="H748" s="423"/>
      <c r="I748" s="423"/>
      <c r="J748" s="423"/>
      <c r="K748" s="423"/>
      <c r="L748" s="423"/>
      <c r="M748" s="253"/>
      <c r="N748" s="253"/>
      <c r="O748" s="253"/>
      <c r="P748" s="253"/>
      <c r="Q748" s="253"/>
      <c r="R748" s="253"/>
      <c r="S748" s="253"/>
      <c r="T748" s="253"/>
      <c r="U748" s="253"/>
      <c r="V748" s="253"/>
      <c r="W748" s="253"/>
      <c r="X748" s="253"/>
      <c r="Y748" s="253"/>
      <c r="Z748" s="253"/>
      <c r="AA748" s="253"/>
      <c r="AB748" s="253"/>
    </row>
    <row r="749" spans="1:28" ht="11.25" customHeight="1" x14ac:dyDescent="0.25">
      <c r="A749" s="376"/>
      <c r="B749" s="253"/>
      <c r="C749" s="422"/>
      <c r="D749" s="378"/>
      <c r="E749" s="423"/>
      <c r="F749" s="423"/>
      <c r="G749" s="423"/>
      <c r="H749" s="423"/>
      <c r="I749" s="423"/>
      <c r="J749" s="423"/>
      <c r="K749" s="423"/>
      <c r="L749" s="423"/>
      <c r="M749" s="253"/>
      <c r="N749" s="253"/>
      <c r="O749" s="253"/>
      <c r="P749" s="253"/>
      <c r="Q749" s="253"/>
      <c r="R749" s="253"/>
      <c r="S749" s="253"/>
      <c r="T749" s="253"/>
      <c r="U749" s="253"/>
      <c r="V749" s="253"/>
      <c r="W749" s="253"/>
      <c r="X749" s="253"/>
      <c r="Y749" s="253"/>
      <c r="Z749" s="253"/>
      <c r="AA749" s="253"/>
      <c r="AB749" s="253"/>
    </row>
    <row r="750" spans="1:28" ht="11.25" customHeight="1" x14ac:dyDescent="0.25">
      <c r="A750" s="376"/>
      <c r="B750" s="253"/>
      <c r="C750" s="422"/>
      <c r="D750" s="378"/>
      <c r="E750" s="423"/>
      <c r="F750" s="423"/>
      <c r="G750" s="423"/>
      <c r="H750" s="423"/>
      <c r="I750" s="423"/>
      <c r="J750" s="423"/>
      <c r="K750" s="423"/>
      <c r="L750" s="423"/>
      <c r="M750" s="253"/>
      <c r="N750" s="253"/>
      <c r="O750" s="253"/>
      <c r="P750" s="253"/>
      <c r="Q750" s="253"/>
      <c r="R750" s="253"/>
      <c r="S750" s="253"/>
      <c r="T750" s="253"/>
      <c r="U750" s="253"/>
      <c r="V750" s="253"/>
      <c r="W750" s="253"/>
      <c r="X750" s="253"/>
      <c r="Y750" s="253"/>
      <c r="Z750" s="253"/>
      <c r="AA750" s="253"/>
      <c r="AB750" s="253"/>
    </row>
    <row r="751" spans="1:28" ht="11.25" customHeight="1" x14ac:dyDescent="0.25">
      <c r="A751" s="376"/>
      <c r="B751" s="253"/>
      <c r="C751" s="422"/>
      <c r="D751" s="378"/>
      <c r="E751" s="423"/>
      <c r="F751" s="423"/>
      <c r="G751" s="423"/>
      <c r="H751" s="423"/>
      <c r="I751" s="423"/>
      <c r="J751" s="423"/>
      <c r="K751" s="423"/>
      <c r="L751" s="423"/>
      <c r="M751" s="253"/>
      <c r="N751" s="253"/>
      <c r="O751" s="253"/>
      <c r="P751" s="253"/>
      <c r="Q751" s="253"/>
      <c r="R751" s="253"/>
      <c r="S751" s="253"/>
      <c r="T751" s="253"/>
      <c r="U751" s="253"/>
      <c r="V751" s="253"/>
      <c r="W751" s="253"/>
      <c r="X751" s="253"/>
      <c r="Y751" s="253"/>
      <c r="Z751" s="253"/>
      <c r="AA751" s="253"/>
      <c r="AB751" s="253"/>
    </row>
    <row r="752" spans="1:28" ht="11.25" customHeight="1" x14ac:dyDescent="0.25">
      <c r="A752" s="376"/>
      <c r="B752" s="253"/>
      <c r="C752" s="422"/>
      <c r="D752" s="378"/>
      <c r="E752" s="423"/>
      <c r="F752" s="423"/>
      <c r="G752" s="423"/>
      <c r="H752" s="423"/>
      <c r="I752" s="423"/>
      <c r="J752" s="423"/>
      <c r="K752" s="423"/>
      <c r="L752" s="423"/>
      <c r="M752" s="253"/>
      <c r="N752" s="253"/>
      <c r="O752" s="253"/>
      <c r="P752" s="253"/>
      <c r="Q752" s="253"/>
      <c r="R752" s="253"/>
      <c r="S752" s="253"/>
      <c r="T752" s="253"/>
      <c r="U752" s="253"/>
      <c r="V752" s="253"/>
      <c r="W752" s="253"/>
      <c r="X752" s="253"/>
      <c r="Y752" s="253"/>
      <c r="Z752" s="253"/>
      <c r="AA752" s="253"/>
      <c r="AB752" s="253"/>
    </row>
    <row r="753" spans="1:28" ht="11.25" customHeight="1" x14ac:dyDescent="0.25">
      <c r="A753" s="376"/>
      <c r="B753" s="253"/>
      <c r="C753" s="422"/>
      <c r="D753" s="378"/>
      <c r="E753" s="423"/>
      <c r="F753" s="423"/>
      <c r="G753" s="423"/>
      <c r="H753" s="423"/>
      <c r="I753" s="423"/>
      <c r="J753" s="423"/>
      <c r="K753" s="423"/>
      <c r="L753" s="423"/>
      <c r="M753" s="253"/>
      <c r="N753" s="253"/>
      <c r="O753" s="253"/>
      <c r="P753" s="253"/>
      <c r="Q753" s="253"/>
      <c r="R753" s="253"/>
      <c r="S753" s="253"/>
      <c r="T753" s="253"/>
      <c r="U753" s="253"/>
      <c r="V753" s="253"/>
      <c r="W753" s="253"/>
      <c r="X753" s="253"/>
      <c r="Y753" s="253"/>
      <c r="Z753" s="253"/>
      <c r="AA753" s="253"/>
      <c r="AB753" s="253"/>
    </row>
    <row r="754" spans="1:28" ht="11.25" customHeight="1" x14ac:dyDescent="0.25">
      <c r="A754" s="376"/>
      <c r="B754" s="253"/>
      <c r="C754" s="422"/>
      <c r="D754" s="378"/>
      <c r="E754" s="423"/>
      <c r="F754" s="423"/>
      <c r="G754" s="423"/>
      <c r="H754" s="423"/>
      <c r="I754" s="423"/>
      <c r="J754" s="423"/>
      <c r="K754" s="423"/>
      <c r="L754" s="423"/>
      <c r="M754" s="253"/>
      <c r="N754" s="253"/>
      <c r="O754" s="253"/>
      <c r="P754" s="253"/>
      <c r="Q754" s="253"/>
      <c r="R754" s="253"/>
      <c r="S754" s="253"/>
      <c r="T754" s="253"/>
      <c r="U754" s="253"/>
      <c r="V754" s="253"/>
      <c r="W754" s="253"/>
      <c r="X754" s="253"/>
      <c r="Y754" s="253"/>
      <c r="Z754" s="253"/>
      <c r="AA754" s="253"/>
      <c r="AB754" s="253"/>
    </row>
    <row r="755" spans="1:28" ht="11.25" customHeight="1" x14ac:dyDescent="0.25">
      <c r="A755" s="376"/>
      <c r="B755" s="253"/>
      <c r="C755" s="422"/>
      <c r="D755" s="378"/>
      <c r="E755" s="423"/>
      <c r="F755" s="423"/>
      <c r="G755" s="423"/>
      <c r="H755" s="423"/>
      <c r="I755" s="423"/>
      <c r="J755" s="423"/>
      <c r="K755" s="423"/>
      <c r="L755" s="423"/>
      <c r="M755" s="253"/>
      <c r="N755" s="253"/>
      <c r="O755" s="253"/>
      <c r="P755" s="253"/>
      <c r="Q755" s="253"/>
      <c r="R755" s="253"/>
      <c r="S755" s="253"/>
      <c r="T755" s="253"/>
      <c r="U755" s="253"/>
      <c r="V755" s="253"/>
      <c r="W755" s="253"/>
      <c r="X755" s="253"/>
      <c r="Y755" s="253"/>
      <c r="Z755" s="253"/>
      <c r="AA755" s="253"/>
      <c r="AB755" s="253"/>
    </row>
    <row r="756" spans="1:28" ht="11.25" customHeight="1" x14ac:dyDescent="0.25">
      <c r="A756" s="376"/>
      <c r="B756" s="253"/>
      <c r="C756" s="422"/>
      <c r="D756" s="378"/>
      <c r="E756" s="423"/>
      <c r="F756" s="423"/>
      <c r="G756" s="423"/>
      <c r="H756" s="423"/>
      <c r="I756" s="423"/>
      <c r="J756" s="423"/>
      <c r="K756" s="423"/>
      <c r="L756" s="423"/>
      <c r="M756" s="253"/>
      <c r="N756" s="253"/>
      <c r="O756" s="253"/>
      <c r="P756" s="253"/>
      <c r="Q756" s="253"/>
      <c r="R756" s="253"/>
      <c r="S756" s="253"/>
      <c r="T756" s="253"/>
      <c r="U756" s="253"/>
      <c r="V756" s="253"/>
      <c r="W756" s="253"/>
      <c r="X756" s="253"/>
      <c r="Y756" s="253"/>
      <c r="Z756" s="253"/>
      <c r="AA756" s="253"/>
      <c r="AB756" s="253"/>
    </row>
    <row r="757" spans="1:28" ht="11.25" customHeight="1" x14ac:dyDescent="0.25">
      <c r="A757" s="376"/>
      <c r="B757" s="253"/>
      <c r="C757" s="422"/>
      <c r="D757" s="378"/>
      <c r="E757" s="423"/>
      <c r="F757" s="423"/>
      <c r="G757" s="423"/>
      <c r="H757" s="423"/>
      <c r="I757" s="423"/>
      <c r="J757" s="423"/>
      <c r="K757" s="423"/>
      <c r="L757" s="423"/>
      <c r="M757" s="253"/>
      <c r="N757" s="253"/>
      <c r="O757" s="253"/>
      <c r="P757" s="253"/>
      <c r="Q757" s="253"/>
      <c r="R757" s="253"/>
      <c r="S757" s="253"/>
      <c r="T757" s="253"/>
      <c r="U757" s="253"/>
      <c r="V757" s="253"/>
      <c r="W757" s="253"/>
      <c r="X757" s="253"/>
      <c r="Y757" s="253"/>
      <c r="Z757" s="253"/>
      <c r="AA757" s="253"/>
      <c r="AB757" s="253"/>
    </row>
    <row r="758" spans="1:28" ht="11.25" customHeight="1" x14ac:dyDescent="0.25">
      <c r="A758" s="376"/>
      <c r="B758" s="253"/>
      <c r="C758" s="422"/>
      <c r="D758" s="378"/>
      <c r="E758" s="423"/>
      <c r="F758" s="423"/>
      <c r="G758" s="423"/>
      <c r="H758" s="423"/>
      <c r="I758" s="423"/>
      <c r="J758" s="423"/>
      <c r="K758" s="423"/>
      <c r="L758" s="423"/>
      <c r="M758" s="253"/>
      <c r="N758" s="253"/>
      <c r="O758" s="253"/>
      <c r="P758" s="253"/>
      <c r="Q758" s="253"/>
      <c r="R758" s="253"/>
      <c r="S758" s="253"/>
      <c r="T758" s="253"/>
      <c r="U758" s="253"/>
      <c r="V758" s="253"/>
      <c r="W758" s="253"/>
      <c r="X758" s="253"/>
      <c r="Y758" s="253"/>
      <c r="Z758" s="253"/>
      <c r="AA758" s="253"/>
      <c r="AB758" s="253"/>
    </row>
    <row r="759" spans="1:28" ht="11.25" customHeight="1" x14ac:dyDescent="0.25">
      <c r="A759" s="376"/>
      <c r="B759" s="253"/>
      <c r="C759" s="422"/>
      <c r="D759" s="378"/>
      <c r="E759" s="423"/>
      <c r="F759" s="423"/>
      <c r="G759" s="423"/>
      <c r="H759" s="423"/>
      <c r="I759" s="423"/>
      <c r="J759" s="423"/>
      <c r="K759" s="423"/>
      <c r="L759" s="423"/>
      <c r="M759" s="253"/>
      <c r="N759" s="253"/>
      <c r="O759" s="253"/>
      <c r="P759" s="253"/>
      <c r="Q759" s="253"/>
      <c r="R759" s="253"/>
      <c r="S759" s="253"/>
      <c r="T759" s="253"/>
      <c r="U759" s="253"/>
      <c r="V759" s="253"/>
      <c r="W759" s="253"/>
      <c r="X759" s="253"/>
      <c r="Y759" s="253"/>
      <c r="Z759" s="253"/>
      <c r="AA759" s="253"/>
      <c r="AB759" s="253"/>
    </row>
    <row r="760" spans="1:28" ht="11.25" customHeight="1" x14ac:dyDescent="0.25">
      <c r="A760" s="376"/>
      <c r="B760" s="253"/>
      <c r="C760" s="422"/>
      <c r="D760" s="378"/>
      <c r="E760" s="423"/>
      <c r="F760" s="423"/>
      <c r="G760" s="423"/>
      <c r="H760" s="423"/>
      <c r="I760" s="423"/>
      <c r="J760" s="423"/>
      <c r="K760" s="423"/>
      <c r="L760" s="423"/>
      <c r="M760" s="253"/>
      <c r="N760" s="253"/>
      <c r="O760" s="253"/>
      <c r="P760" s="253"/>
      <c r="Q760" s="253"/>
      <c r="R760" s="253"/>
      <c r="S760" s="253"/>
      <c r="T760" s="253"/>
      <c r="U760" s="253"/>
      <c r="V760" s="253"/>
      <c r="W760" s="253"/>
      <c r="X760" s="253"/>
      <c r="Y760" s="253"/>
      <c r="Z760" s="253"/>
      <c r="AA760" s="253"/>
      <c r="AB760" s="253"/>
    </row>
    <row r="761" spans="1:28" ht="11.25" customHeight="1" x14ac:dyDescent="0.25">
      <c r="A761" s="376"/>
      <c r="B761" s="253"/>
      <c r="C761" s="422"/>
      <c r="D761" s="378"/>
      <c r="E761" s="423"/>
      <c r="F761" s="423"/>
      <c r="G761" s="423"/>
      <c r="H761" s="423"/>
      <c r="I761" s="423"/>
      <c r="J761" s="423"/>
      <c r="K761" s="423"/>
      <c r="L761" s="423"/>
      <c r="M761" s="253"/>
      <c r="N761" s="253"/>
      <c r="O761" s="253"/>
      <c r="P761" s="253"/>
      <c r="Q761" s="253"/>
      <c r="R761" s="253"/>
      <c r="S761" s="253"/>
      <c r="T761" s="253"/>
      <c r="U761" s="253"/>
      <c r="V761" s="253"/>
      <c r="W761" s="253"/>
      <c r="X761" s="253"/>
      <c r="Y761" s="253"/>
      <c r="Z761" s="253"/>
      <c r="AA761" s="253"/>
      <c r="AB761" s="253"/>
    </row>
    <row r="762" spans="1:28" ht="11.25" customHeight="1" x14ac:dyDescent="0.25">
      <c r="A762" s="376"/>
      <c r="B762" s="253"/>
      <c r="C762" s="422"/>
      <c r="D762" s="378"/>
      <c r="E762" s="423"/>
      <c r="F762" s="423"/>
      <c r="G762" s="423"/>
      <c r="H762" s="423"/>
      <c r="I762" s="423"/>
      <c r="J762" s="423"/>
      <c r="K762" s="423"/>
      <c r="L762" s="423"/>
      <c r="M762" s="253"/>
      <c r="N762" s="253"/>
      <c r="O762" s="253"/>
      <c r="P762" s="253"/>
      <c r="Q762" s="253"/>
      <c r="R762" s="253"/>
      <c r="S762" s="253"/>
      <c r="T762" s="253"/>
      <c r="U762" s="253"/>
      <c r="V762" s="253"/>
      <c r="W762" s="253"/>
      <c r="X762" s="253"/>
      <c r="Y762" s="253"/>
      <c r="Z762" s="253"/>
      <c r="AA762" s="253"/>
      <c r="AB762" s="253"/>
    </row>
    <row r="763" spans="1:28" ht="11.25" customHeight="1" x14ac:dyDescent="0.25">
      <c r="A763" s="376"/>
      <c r="B763" s="253"/>
      <c r="C763" s="422"/>
      <c r="D763" s="378"/>
      <c r="E763" s="423"/>
      <c r="F763" s="423"/>
      <c r="G763" s="423"/>
      <c r="H763" s="423"/>
      <c r="I763" s="423"/>
      <c r="J763" s="423"/>
      <c r="K763" s="423"/>
      <c r="L763" s="423"/>
      <c r="M763" s="253"/>
      <c r="N763" s="253"/>
      <c r="O763" s="253"/>
      <c r="P763" s="253"/>
      <c r="Q763" s="253"/>
      <c r="R763" s="253"/>
      <c r="S763" s="253"/>
      <c r="T763" s="253"/>
      <c r="U763" s="253"/>
      <c r="V763" s="253"/>
      <c r="W763" s="253"/>
      <c r="X763" s="253"/>
      <c r="Y763" s="253"/>
      <c r="Z763" s="253"/>
      <c r="AA763" s="253"/>
      <c r="AB763" s="253"/>
    </row>
    <row r="764" spans="1:28" ht="11.25" customHeight="1" x14ac:dyDescent="0.25">
      <c r="A764" s="376"/>
      <c r="B764" s="253"/>
      <c r="C764" s="422"/>
      <c r="D764" s="378"/>
      <c r="E764" s="423"/>
      <c r="F764" s="423"/>
      <c r="G764" s="423"/>
      <c r="H764" s="423"/>
      <c r="I764" s="423"/>
      <c r="J764" s="423"/>
      <c r="K764" s="423"/>
      <c r="L764" s="423"/>
      <c r="M764" s="253"/>
      <c r="N764" s="253"/>
      <c r="O764" s="253"/>
      <c r="P764" s="253"/>
      <c r="Q764" s="253"/>
      <c r="R764" s="253"/>
      <c r="S764" s="253"/>
      <c r="T764" s="253"/>
      <c r="U764" s="253"/>
      <c r="V764" s="253"/>
      <c r="W764" s="253"/>
      <c r="X764" s="253"/>
      <c r="Y764" s="253"/>
      <c r="Z764" s="253"/>
      <c r="AA764" s="253"/>
      <c r="AB764" s="253"/>
    </row>
    <row r="765" spans="1:28" ht="11.25" customHeight="1" x14ac:dyDescent="0.25">
      <c r="A765" s="376"/>
      <c r="B765" s="253"/>
      <c r="C765" s="422"/>
      <c r="D765" s="378"/>
      <c r="E765" s="423"/>
      <c r="F765" s="423"/>
      <c r="G765" s="423"/>
      <c r="H765" s="423"/>
      <c r="I765" s="423"/>
      <c r="J765" s="423"/>
      <c r="K765" s="423"/>
      <c r="L765" s="423"/>
      <c r="M765" s="253"/>
      <c r="N765" s="253"/>
      <c r="O765" s="253"/>
      <c r="P765" s="253"/>
      <c r="Q765" s="253"/>
      <c r="R765" s="253"/>
      <c r="S765" s="253"/>
      <c r="T765" s="253"/>
      <c r="U765" s="253"/>
      <c r="V765" s="253"/>
      <c r="W765" s="253"/>
      <c r="X765" s="253"/>
      <c r="Y765" s="253"/>
      <c r="Z765" s="253"/>
      <c r="AA765" s="253"/>
      <c r="AB765" s="253"/>
    </row>
    <row r="766" spans="1:28" ht="11.25" customHeight="1" x14ac:dyDescent="0.25">
      <c r="A766" s="376"/>
      <c r="B766" s="253"/>
      <c r="C766" s="422"/>
      <c r="D766" s="378"/>
      <c r="E766" s="423"/>
      <c r="F766" s="423"/>
      <c r="G766" s="423"/>
      <c r="H766" s="423"/>
      <c r="I766" s="423"/>
      <c r="J766" s="423"/>
      <c r="K766" s="423"/>
      <c r="L766" s="423"/>
      <c r="M766" s="253"/>
      <c r="N766" s="253"/>
      <c r="O766" s="253"/>
      <c r="P766" s="253"/>
      <c r="Q766" s="253"/>
      <c r="R766" s="253"/>
      <c r="S766" s="253"/>
      <c r="T766" s="253"/>
      <c r="U766" s="253"/>
      <c r="V766" s="253"/>
      <c r="W766" s="253"/>
      <c r="X766" s="253"/>
      <c r="Y766" s="253"/>
      <c r="Z766" s="253"/>
      <c r="AA766" s="253"/>
      <c r="AB766" s="253"/>
    </row>
    <row r="767" spans="1:28" ht="11.25" customHeight="1" x14ac:dyDescent="0.25">
      <c r="A767" s="376"/>
      <c r="B767" s="253"/>
      <c r="C767" s="422"/>
      <c r="D767" s="378"/>
      <c r="E767" s="423"/>
      <c r="F767" s="423"/>
      <c r="G767" s="423"/>
      <c r="H767" s="423"/>
      <c r="I767" s="423"/>
      <c r="J767" s="423"/>
      <c r="K767" s="423"/>
      <c r="L767" s="423"/>
      <c r="M767" s="253"/>
      <c r="N767" s="253"/>
      <c r="O767" s="253"/>
      <c r="P767" s="253"/>
      <c r="Q767" s="253"/>
      <c r="R767" s="253"/>
      <c r="S767" s="253"/>
      <c r="T767" s="253"/>
      <c r="U767" s="253"/>
      <c r="V767" s="253"/>
      <c r="W767" s="253"/>
      <c r="X767" s="253"/>
      <c r="Y767" s="253"/>
      <c r="Z767" s="253"/>
      <c r="AA767" s="253"/>
      <c r="AB767" s="253"/>
    </row>
    <row r="768" spans="1:28" ht="11.25" customHeight="1" x14ac:dyDescent="0.25">
      <c r="A768" s="376"/>
      <c r="B768" s="253"/>
      <c r="C768" s="422"/>
      <c r="D768" s="378"/>
      <c r="E768" s="423"/>
      <c r="F768" s="423"/>
      <c r="G768" s="423"/>
      <c r="H768" s="423"/>
      <c r="I768" s="423"/>
      <c r="J768" s="423"/>
      <c r="K768" s="423"/>
      <c r="L768" s="423"/>
      <c r="M768" s="253"/>
      <c r="N768" s="253"/>
      <c r="O768" s="253"/>
      <c r="P768" s="253"/>
      <c r="Q768" s="253"/>
      <c r="R768" s="253"/>
      <c r="S768" s="253"/>
      <c r="T768" s="253"/>
      <c r="U768" s="253"/>
      <c r="V768" s="253"/>
      <c r="W768" s="253"/>
      <c r="X768" s="253"/>
      <c r="Y768" s="253"/>
      <c r="Z768" s="253"/>
      <c r="AA768" s="253"/>
      <c r="AB768" s="253"/>
    </row>
    <row r="769" spans="1:28" ht="11.25" customHeight="1" x14ac:dyDescent="0.25">
      <c r="A769" s="376"/>
      <c r="B769" s="253"/>
      <c r="C769" s="422"/>
      <c r="D769" s="378"/>
      <c r="E769" s="423"/>
      <c r="F769" s="423"/>
      <c r="G769" s="423"/>
      <c r="H769" s="423"/>
      <c r="I769" s="423"/>
      <c r="J769" s="423"/>
      <c r="K769" s="423"/>
      <c r="L769" s="423"/>
      <c r="M769" s="253"/>
      <c r="N769" s="253"/>
      <c r="O769" s="253"/>
      <c r="P769" s="253"/>
      <c r="Q769" s="253"/>
      <c r="R769" s="253"/>
      <c r="S769" s="253"/>
      <c r="T769" s="253"/>
      <c r="U769" s="253"/>
      <c r="V769" s="253"/>
      <c r="W769" s="253"/>
      <c r="X769" s="253"/>
      <c r="Y769" s="253"/>
      <c r="Z769" s="253"/>
      <c r="AA769" s="253"/>
      <c r="AB769" s="253"/>
    </row>
    <row r="770" spans="1:28" ht="11.25" customHeight="1" x14ac:dyDescent="0.25">
      <c r="A770" s="376"/>
      <c r="B770" s="253"/>
      <c r="C770" s="422"/>
      <c r="D770" s="378"/>
      <c r="E770" s="423"/>
      <c r="F770" s="423"/>
      <c r="G770" s="423"/>
      <c r="H770" s="423"/>
      <c r="I770" s="423"/>
      <c r="J770" s="423"/>
      <c r="K770" s="423"/>
      <c r="L770" s="423"/>
      <c r="M770" s="253"/>
      <c r="N770" s="253"/>
      <c r="O770" s="253"/>
      <c r="P770" s="253"/>
      <c r="Q770" s="253"/>
      <c r="R770" s="253"/>
      <c r="S770" s="253"/>
      <c r="T770" s="253"/>
      <c r="U770" s="253"/>
      <c r="V770" s="253"/>
      <c r="W770" s="253"/>
      <c r="X770" s="253"/>
      <c r="Y770" s="253"/>
      <c r="Z770" s="253"/>
      <c r="AA770" s="253"/>
      <c r="AB770" s="253"/>
    </row>
    <row r="771" spans="1:28" ht="11.25" customHeight="1" x14ac:dyDescent="0.25">
      <c r="A771" s="376"/>
      <c r="B771" s="253"/>
      <c r="C771" s="422"/>
      <c r="D771" s="378"/>
      <c r="E771" s="423"/>
      <c r="F771" s="423"/>
      <c r="G771" s="423"/>
      <c r="H771" s="423"/>
      <c r="I771" s="423"/>
      <c r="J771" s="423"/>
      <c r="K771" s="423"/>
      <c r="L771" s="423"/>
      <c r="M771" s="253"/>
      <c r="N771" s="253"/>
      <c r="O771" s="253"/>
      <c r="P771" s="253"/>
      <c r="Q771" s="253"/>
      <c r="R771" s="253"/>
      <c r="S771" s="253"/>
      <c r="T771" s="253"/>
      <c r="U771" s="253"/>
      <c r="V771" s="253"/>
      <c r="W771" s="253"/>
      <c r="X771" s="253"/>
      <c r="Y771" s="253"/>
      <c r="Z771" s="253"/>
      <c r="AA771" s="253"/>
      <c r="AB771" s="253"/>
    </row>
    <row r="772" spans="1:28" ht="11.25" customHeight="1" x14ac:dyDescent="0.25">
      <c r="A772" s="376"/>
      <c r="B772" s="253"/>
      <c r="C772" s="422"/>
      <c r="D772" s="378"/>
      <c r="E772" s="423"/>
      <c r="F772" s="423"/>
      <c r="G772" s="423"/>
      <c r="H772" s="423"/>
      <c r="I772" s="423"/>
      <c r="J772" s="423"/>
      <c r="K772" s="423"/>
      <c r="L772" s="423"/>
      <c r="M772" s="253"/>
      <c r="N772" s="253"/>
      <c r="O772" s="253"/>
      <c r="P772" s="253"/>
      <c r="Q772" s="253"/>
      <c r="R772" s="253"/>
      <c r="S772" s="253"/>
      <c r="T772" s="253"/>
      <c r="U772" s="253"/>
      <c r="V772" s="253"/>
      <c r="W772" s="253"/>
      <c r="X772" s="253"/>
      <c r="Y772" s="253"/>
      <c r="Z772" s="253"/>
      <c r="AA772" s="253"/>
      <c r="AB772" s="253"/>
    </row>
    <row r="773" spans="1:28" ht="11.25" customHeight="1" x14ac:dyDescent="0.25">
      <c r="A773" s="376"/>
      <c r="B773" s="253"/>
      <c r="C773" s="422"/>
      <c r="D773" s="378"/>
      <c r="E773" s="423"/>
      <c r="F773" s="423"/>
      <c r="G773" s="423"/>
      <c r="H773" s="423"/>
      <c r="I773" s="423"/>
      <c r="J773" s="423"/>
      <c r="K773" s="423"/>
      <c r="L773" s="423"/>
      <c r="M773" s="253"/>
      <c r="N773" s="253"/>
      <c r="O773" s="253"/>
      <c r="P773" s="253"/>
      <c r="Q773" s="253"/>
      <c r="R773" s="253"/>
      <c r="S773" s="253"/>
      <c r="T773" s="253"/>
      <c r="U773" s="253"/>
      <c r="V773" s="253"/>
      <c r="W773" s="253"/>
      <c r="X773" s="253"/>
      <c r="Y773" s="253"/>
      <c r="Z773" s="253"/>
      <c r="AA773" s="253"/>
      <c r="AB773" s="253"/>
    </row>
    <row r="774" spans="1:28" ht="11.25" customHeight="1" x14ac:dyDescent="0.25">
      <c r="A774" s="376"/>
      <c r="B774" s="253"/>
      <c r="C774" s="422"/>
      <c r="D774" s="378"/>
      <c r="E774" s="423"/>
      <c r="F774" s="423"/>
      <c r="G774" s="423"/>
      <c r="H774" s="423"/>
      <c r="I774" s="423"/>
      <c r="J774" s="423"/>
      <c r="K774" s="423"/>
      <c r="L774" s="423"/>
      <c r="M774" s="253"/>
      <c r="N774" s="253"/>
      <c r="O774" s="253"/>
      <c r="P774" s="253"/>
      <c r="Q774" s="253"/>
      <c r="R774" s="253"/>
      <c r="S774" s="253"/>
      <c r="T774" s="253"/>
      <c r="U774" s="253"/>
      <c r="V774" s="253"/>
      <c r="W774" s="253"/>
      <c r="X774" s="253"/>
      <c r="Y774" s="253"/>
      <c r="Z774" s="253"/>
      <c r="AA774" s="253"/>
      <c r="AB774" s="253"/>
    </row>
    <row r="775" spans="1:28" ht="11.25" customHeight="1" x14ac:dyDescent="0.25">
      <c r="A775" s="376"/>
      <c r="B775" s="253"/>
      <c r="C775" s="422"/>
      <c r="D775" s="378"/>
      <c r="E775" s="423"/>
      <c r="F775" s="423"/>
      <c r="G775" s="423"/>
      <c r="H775" s="423"/>
      <c r="I775" s="423"/>
      <c r="J775" s="423"/>
      <c r="K775" s="423"/>
      <c r="L775" s="423"/>
      <c r="M775" s="253"/>
      <c r="N775" s="253"/>
      <c r="O775" s="253"/>
      <c r="P775" s="253"/>
      <c r="Q775" s="253"/>
      <c r="R775" s="253"/>
      <c r="S775" s="253"/>
      <c r="T775" s="253"/>
      <c r="U775" s="253"/>
      <c r="V775" s="253"/>
      <c r="W775" s="253"/>
      <c r="X775" s="253"/>
      <c r="Y775" s="253"/>
      <c r="Z775" s="253"/>
      <c r="AA775" s="253"/>
      <c r="AB775" s="253"/>
    </row>
    <row r="776" spans="1:28" ht="11.25" customHeight="1" x14ac:dyDescent="0.25">
      <c r="A776" s="376"/>
      <c r="B776" s="253"/>
      <c r="C776" s="422"/>
      <c r="D776" s="378"/>
      <c r="E776" s="423"/>
      <c r="F776" s="423"/>
      <c r="G776" s="423"/>
      <c r="H776" s="423"/>
      <c r="I776" s="423"/>
      <c r="J776" s="423"/>
      <c r="K776" s="423"/>
      <c r="L776" s="423"/>
      <c r="M776" s="253"/>
      <c r="N776" s="253"/>
      <c r="O776" s="253"/>
      <c r="P776" s="253"/>
      <c r="Q776" s="253"/>
      <c r="R776" s="253"/>
      <c r="S776" s="253"/>
      <c r="T776" s="253"/>
      <c r="U776" s="253"/>
      <c r="V776" s="253"/>
      <c r="W776" s="253"/>
      <c r="X776" s="253"/>
      <c r="Y776" s="253"/>
      <c r="Z776" s="253"/>
      <c r="AA776" s="253"/>
      <c r="AB776" s="253"/>
    </row>
    <row r="777" spans="1:28" ht="11.25" customHeight="1" x14ac:dyDescent="0.25">
      <c r="A777" s="376"/>
      <c r="B777" s="253"/>
      <c r="C777" s="422"/>
      <c r="D777" s="378"/>
      <c r="E777" s="423"/>
      <c r="F777" s="423"/>
      <c r="G777" s="423"/>
      <c r="H777" s="423"/>
      <c r="I777" s="423"/>
      <c r="J777" s="423"/>
      <c r="K777" s="423"/>
      <c r="L777" s="423"/>
      <c r="M777" s="253"/>
      <c r="N777" s="253"/>
      <c r="O777" s="253"/>
      <c r="P777" s="253"/>
      <c r="Q777" s="253"/>
      <c r="R777" s="253"/>
      <c r="S777" s="253"/>
      <c r="T777" s="253"/>
      <c r="U777" s="253"/>
      <c r="V777" s="253"/>
      <c r="W777" s="253"/>
      <c r="X777" s="253"/>
      <c r="Y777" s="253"/>
      <c r="Z777" s="253"/>
      <c r="AA777" s="253"/>
      <c r="AB777" s="253"/>
    </row>
    <row r="778" spans="1:28" ht="11.25" customHeight="1" x14ac:dyDescent="0.25">
      <c r="A778" s="376"/>
      <c r="B778" s="253"/>
      <c r="C778" s="422"/>
      <c r="D778" s="378"/>
      <c r="E778" s="423"/>
      <c r="F778" s="423"/>
      <c r="G778" s="423"/>
      <c r="H778" s="423"/>
      <c r="I778" s="423"/>
      <c r="J778" s="423"/>
      <c r="K778" s="423"/>
      <c r="L778" s="423"/>
      <c r="M778" s="253"/>
      <c r="N778" s="253"/>
      <c r="O778" s="253"/>
      <c r="P778" s="253"/>
      <c r="Q778" s="253"/>
      <c r="R778" s="253"/>
      <c r="S778" s="253"/>
      <c r="T778" s="253"/>
      <c r="U778" s="253"/>
      <c r="V778" s="253"/>
      <c r="W778" s="253"/>
      <c r="X778" s="253"/>
      <c r="Y778" s="253"/>
      <c r="Z778" s="253"/>
      <c r="AA778" s="253"/>
      <c r="AB778" s="253"/>
    </row>
    <row r="779" spans="1:28" ht="11.25" customHeight="1" x14ac:dyDescent="0.25">
      <c r="A779" s="376"/>
      <c r="B779" s="253"/>
      <c r="C779" s="422"/>
      <c r="D779" s="378"/>
      <c r="E779" s="423"/>
      <c r="F779" s="423"/>
      <c r="G779" s="423"/>
      <c r="H779" s="423"/>
      <c r="I779" s="423"/>
      <c r="J779" s="423"/>
      <c r="K779" s="423"/>
      <c r="L779" s="423"/>
      <c r="M779" s="253"/>
      <c r="N779" s="253"/>
      <c r="O779" s="253"/>
      <c r="P779" s="253"/>
      <c r="Q779" s="253"/>
      <c r="R779" s="253"/>
      <c r="S779" s="253"/>
      <c r="T779" s="253"/>
      <c r="U779" s="253"/>
      <c r="V779" s="253"/>
      <c r="W779" s="253"/>
      <c r="X779" s="253"/>
      <c r="Y779" s="253"/>
      <c r="Z779" s="253"/>
      <c r="AA779" s="253"/>
      <c r="AB779" s="253"/>
    </row>
    <row r="780" spans="1:28" ht="11.25" customHeight="1" x14ac:dyDescent="0.25">
      <c r="A780" s="376"/>
      <c r="B780" s="253"/>
      <c r="C780" s="422"/>
      <c r="D780" s="378"/>
      <c r="E780" s="423"/>
      <c r="F780" s="423"/>
      <c r="G780" s="423"/>
      <c r="H780" s="423"/>
      <c r="I780" s="423"/>
      <c r="J780" s="423"/>
      <c r="K780" s="423"/>
      <c r="L780" s="423"/>
      <c r="M780" s="253"/>
      <c r="N780" s="253"/>
      <c r="O780" s="253"/>
      <c r="P780" s="253"/>
      <c r="Q780" s="253"/>
      <c r="R780" s="253"/>
      <c r="S780" s="253"/>
      <c r="T780" s="253"/>
      <c r="U780" s="253"/>
      <c r="V780" s="253"/>
      <c r="W780" s="253"/>
      <c r="X780" s="253"/>
      <c r="Y780" s="253"/>
      <c r="Z780" s="253"/>
      <c r="AA780" s="253"/>
      <c r="AB780" s="253"/>
    </row>
    <row r="781" spans="1:28" ht="11.25" customHeight="1" x14ac:dyDescent="0.25">
      <c r="A781" s="376"/>
      <c r="B781" s="253"/>
      <c r="C781" s="422"/>
      <c r="D781" s="378"/>
      <c r="E781" s="423"/>
      <c r="F781" s="423"/>
      <c r="G781" s="423"/>
      <c r="H781" s="423"/>
      <c r="I781" s="423"/>
      <c r="J781" s="423"/>
      <c r="K781" s="423"/>
      <c r="L781" s="423"/>
      <c r="M781" s="253"/>
      <c r="N781" s="253"/>
      <c r="O781" s="253"/>
      <c r="P781" s="253"/>
      <c r="Q781" s="253"/>
      <c r="R781" s="253"/>
      <c r="S781" s="253"/>
      <c r="T781" s="253"/>
      <c r="U781" s="253"/>
      <c r="V781" s="253"/>
      <c r="W781" s="253"/>
      <c r="X781" s="253"/>
      <c r="Y781" s="253"/>
      <c r="Z781" s="253"/>
      <c r="AA781" s="253"/>
      <c r="AB781" s="253"/>
    </row>
    <row r="782" spans="1:28" ht="11.25" customHeight="1" x14ac:dyDescent="0.25">
      <c r="A782" s="376"/>
      <c r="B782" s="253"/>
      <c r="C782" s="422"/>
      <c r="D782" s="378"/>
      <c r="E782" s="423"/>
      <c r="F782" s="423"/>
      <c r="G782" s="423"/>
      <c r="H782" s="423"/>
      <c r="I782" s="423"/>
      <c r="J782" s="423"/>
      <c r="K782" s="423"/>
      <c r="L782" s="423"/>
      <c r="M782" s="253"/>
      <c r="N782" s="253"/>
      <c r="O782" s="253"/>
      <c r="P782" s="253"/>
      <c r="Q782" s="253"/>
      <c r="R782" s="253"/>
      <c r="S782" s="253"/>
      <c r="T782" s="253"/>
      <c r="U782" s="253"/>
      <c r="V782" s="253"/>
      <c r="W782" s="253"/>
      <c r="X782" s="253"/>
      <c r="Y782" s="253"/>
      <c r="Z782" s="253"/>
      <c r="AA782" s="253"/>
      <c r="AB782" s="253"/>
    </row>
    <row r="783" spans="1:28" ht="11.25" customHeight="1" x14ac:dyDescent="0.25">
      <c r="A783" s="376"/>
      <c r="B783" s="253"/>
      <c r="C783" s="422"/>
      <c r="D783" s="378"/>
      <c r="E783" s="423"/>
      <c r="F783" s="423"/>
      <c r="G783" s="423"/>
      <c r="H783" s="423"/>
      <c r="I783" s="423"/>
      <c r="J783" s="423"/>
      <c r="K783" s="423"/>
      <c r="L783" s="423"/>
      <c r="M783" s="253"/>
      <c r="N783" s="253"/>
      <c r="O783" s="253"/>
      <c r="P783" s="253"/>
      <c r="Q783" s="253"/>
      <c r="R783" s="253"/>
      <c r="S783" s="253"/>
      <c r="T783" s="253"/>
      <c r="U783" s="253"/>
      <c r="V783" s="253"/>
      <c r="W783" s="253"/>
      <c r="X783" s="253"/>
      <c r="Y783" s="253"/>
      <c r="Z783" s="253"/>
      <c r="AA783" s="253"/>
      <c r="AB783" s="253"/>
    </row>
    <row r="784" spans="1:28" ht="11.25" customHeight="1" x14ac:dyDescent="0.25">
      <c r="A784" s="376"/>
      <c r="B784" s="253"/>
      <c r="C784" s="422"/>
      <c r="D784" s="378"/>
      <c r="E784" s="423"/>
      <c r="F784" s="423"/>
      <c r="G784" s="423"/>
      <c r="H784" s="423"/>
      <c r="I784" s="423"/>
      <c r="J784" s="423"/>
      <c r="K784" s="423"/>
      <c r="L784" s="423"/>
      <c r="M784" s="253"/>
      <c r="N784" s="253"/>
      <c r="O784" s="253"/>
      <c r="P784" s="253"/>
      <c r="Q784" s="253"/>
      <c r="R784" s="253"/>
      <c r="S784" s="253"/>
      <c r="T784" s="253"/>
      <c r="U784" s="253"/>
      <c r="V784" s="253"/>
      <c r="W784" s="253"/>
      <c r="X784" s="253"/>
      <c r="Y784" s="253"/>
      <c r="Z784" s="253"/>
      <c r="AA784" s="253"/>
      <c r="AB784" s="253"/>
    </row>
    <row r="785" spans="1:28" ht="11.25" customHeight="1" x14ac:dyDescent="0.25">
      <c r="A785" s="376"/>
      <c r="B785" s="253"/>
      <c r="C785" s="422"/>
      <c r="D785" s="378"/>
      <c r="E785" s="423"/>
      <c r="F785" s="423"/>
      <c r="G785" s="423"/>
      <c r="H785" s="423"/>
      <c r="I785" s="423"/>
      <c r="J785" s="423"/>
      <c r="K785" s="423"/>
      <c r="L785" s="423"/>
      <c r="M785" s="253"/>
      <c r="N785" s="253"/>
      <c r="O785" s="253"/>
      <c r="P785" s="253"/>
      <c r="Q785" s="253"/>
      <c r="R785" s="253"/>
      <c r="S785" s="253"/>
      <c r="T785" s="253"/>
      <c r="U785" s="253"/>
      <c r="V785" s="253"/>
      <c r="W785" s="253"/>
      <c r="X785" s="253"/>
      <c r="Y785" s="253"/>
      <c r="Z785" s="253"/>
      <c r="AA785" s="253"/>
      <c r="AB785" s="253"/>
    </row>
    <row r="786" spans="1:28" ht="11.25" customHeight="1" x14ac:dyDescent="0.25">
      <c r="A786" s="376"/>
      <c r="B786" s="253"/>
      <c r="C786" s="422"/>
      <c r="D786" s="378"/>
      <c r="E786" s="423"/>
      <c r="F786" s="423"/>
      <c r="G786" s="423"/>
      <c r="H786" s="423"/>
      <c r="I786" s="423"/>
      <c r="J786" s="423"/>
      <c r="K786" s="423"/>
      <c r="L786" s="423"/>
      <c r="M786" s="253"/>
      <c r="N786" s="253"/>
      <c r="O786" s="253"/>
      <c r="P786" s="253"/>
      <c r="Q786" s="253"/>
      <c r="R786" s="253"/>
      <c r="S786" s="253"/>
      <c r="T786" s="253"/>
      <c r="U786" s="253"/>
      <c r="V786" s="253"/>
      <c r="W786" s="253"/>
      <c r="X786" s="253"/>
      <c r="Y786" s="253"/>
      <c r="Z786" s="253"/>
      <c r="AA786" s="253"/>
      <c r="AB786" s="253"/>
    </row>
    <row r="787" spans="1:28" ht="11.25" customHeight="1" x14ac:dyDescent="0.25">
      <c r="A787" s="376"/>
      <c r="B787" s="253"/>
      <c r="C787" s="422"/>
      <c r="D787" s="378"/>
      <c r="E787" s="423"/>
      <c r="F787" s="423"/>
      <c r="G787" s="423"/>
      <c r="H787" s="423"/>
      <c r="I787" s="423"/>
      <c r="J787" s="423"/>
      <c r="K787" s="423"/>
      <c r="L787" s="423"/>
      <c r="M787" s="253"/>
      <c r="N787" s="253"/>
      <c r="O787" s="253"/>
      <c r="P787" s="253"/>
      <c r="Q787" s="253"/>
      <c r="R787" s="253"/>
      <c r="S787" s="253"/>
      <c r="T787" s="253"/>
      <c r="U787" s="253"/>
      <c r="V787" s="253"/>
      <c r="W787" s="253"/>
      <c r="X787" s="253"/>
      <c r="Y787" s="253"/>
      <c r="Z787" s="253"/>
      <c r="AA787" s="253"/>
      <c r="AB787" s="253"/>
    </row>
    <row r="788" spans="1:28" ht="11.25" customHeight="1" x14ac:dyDescent="0.25">
      <c r="A788" s="376"/>
      <c r="B788" s="253"/>
      <c r="C788" s="422"/>
      <c r="D788" s="378"/>
      <c r="E788" s="423"/>
      <c r="F788" s="423"/>
      <c r="G788" s="423"/>
      <c r="H788" s="423"/>
      <c r="I788" s="423"/>
      <c r="J788" s="423"/>
      <c r="K788" s="423"/>
      <c r="L788" s="423"/>
      <c r="M788" s="253"/>
      <c r="N788" s="253"/>
      <c r="O788" s="253"/>
      <c r="P788" s="253"/>
      <c r="Q788" s="253"/>
      <c r="R788" s="253"/>
      <c r="S788" s="253"/>
      <c r="T788" s="253"/>
      <c r="U788" s="253"/>
      <c r="V788" s="253"/>
      <c r="W788" s="253"/>
      <c r="X788" s="253"/>
      <c r="Y788" s="253"/>
      <c r="Z788" s="253"/>
      <c r="AA788" s="253"/>
      <c r="AB788" s="253"/>
    </row>
    <row r="789" spans="1:28" ht="11.25" customHeight="1" x14ac:dyDescent="0.25">
      <c r="A789" s="376"/>
      <c r="B789" s="253"/>
      <c r="C789" s="422"/>
      <c r="D789" s="378"/>
      <c r="E789" s="423"/>
      <c r="F789" s="423"/>
      <c r="G789" s="423"/>
      <c r="H789" s="423"/>
      <c r="I789" s="423"/>
      <c r="J789" s="423"/>
      <c r="K789" s="423"/>
      <c r="L789" s="423"/>
      <c r="M789" s="253"/>
      <c r="N789" s="253"/>
      <c r="O789" s="253"/>
      <c r="P789" s="253"/>
      <c r="Q789" s="253"/>
      <c r="R789" s="253"/>
      <c r="S789" s="253"/>
      <c r="T789" s="253"/>
      <c r="U789" s="253"/>
      <c r="V789" s="253"/>
      <c r="W789" s="253"/>
      <c r="X789" s="253"/>
      <c r="Y789" s="253"/>
      <c r="Z789" s="253"/>
      <c r="AA789" s="253"/>
      <c r="AB789" s="253"/>
    </row>
    <row r="790" spans="1:28" ht="11.25" customHeight="1" x14ac:dyDescent="0.25">
      <c r="A790" s="376"/>
      <c r="B790" s="253"/>
      <c r="C790" s="422"/>
      <c r="D790" s="378"/>
      <c r="E790" s="423"/>
      <c r="F790" s="423"/>
      <c r="G790" s="423"/>
      <c r="H790" s="423"/>
      <c r="I790" s="423"/>
      <c r="J790" s="423"/>
      <c r="K790" s="423"/>
      <c r="L790" s="423"/>
      <c r="M790" s="253"/>
      <c r="N790" s="253"/>
      <c r="O790" s="253"/>
      <c r="P790" s="253"/>
      <c r="Q790" s="253"/>
      <c r="R790" s="253"/>
      <c r="S790" s="253"/>
      <c r="T790" s="253"/>
      <c r="U790" s="253"/>
      <c r="V790" s="253"/>
      <c r="W790" s="253"/>
      <c r="X790" s="253"/>
      <c r="Y790" s="253"/>
      <c r="Z790" s="253"/>
      <c r="AA790" s="253"/>
      <c r="AB790" s="253"/>
    </row>
    <row r="791" spans="1:28" ht="11.25" customHeight="1" x14ac:dyDescent="0.25">
      <c r="A791" s="376"/>
      <c r="B791" s="253"/>
      <c r="C791" s="422"/>
      <c r="D791" s="378"/>
      <c r="E791" s="423"/>
      <c r="F791" s="423"/>
      <c r="G791" s="423"/>
      <c r="H791" s="423"/>
      <c r="I791" s="423"/>
      <c r="J791" s="423"/>
      <c r="K791" s="423"/>
      <c r="L791" s="423"/>
      <c r="M791" s="253"/>
      <c r="N791" s="253"/>
      <c r="O791" s="253"/>
      <c r="P791" s="253"/>
      <c r="Q791" s="253"/>
      <c r="R791" s="253"/>
      <c r="S791" s="253"/>
      <c r="T791" s="253"/>
      <c r="U791" s="253"/>
      <c r="V791" s="253"/>
      <c r="W791" s="253"/>
      <c r="X791" s="253"/>
      <c r="Y791" s="253"/>
      <c r="Z791" s="253"/>
      <c r="AA791" s="253"/>
      <c r="AB791" s="253"/>
    </row>
    <row r="792" spans="1:28" ht="11.25" customHeight="1" x14ac:dyDescent="0.25">
      <c r="A792" s="376"/>
      <c r="B792" s="253"/>
      <c r="C792" s="422"/>
      <c r="D792" s="378"/>
      <c r="E792" s="423"/>
      <c r="F792" s="423"/>
      <c r="G792" s="423"/>
      <c r="H792" s="423"/>
      <c r="I792" s="423"/>
      <c r="J792" s="423"/>
      <c r="K792" s="423"/>
      <c r="L792" s="423"/>
      <c r="M792" s="253"/>
      <c r="N792" s="253"/>
      <c r="O792" s="253"/>
      <c r="P792" s="253"/>
      <c r="Q792" s="253"/>
      <c r="R792" s="253"/>
      <c r="S792" s="253"/>
      <c r="T792" s="253"/>
      <c r="U792" s="253"/>
      <c r="V792" s="253"/>
      <c r="W792" s="253"/>
      <c r="X792" s="253"/>
      <c r="Y792" s="253"/>
      <c r="Z792" s="253"/>
      <c r="AA792" s="253"/>
      <c r="AB792" s="253"/>
    </row>
    <row r="793" spans="1:28" ht="11.25" customHeight="1" x14ac:dyDescent="0.25">
      <c r="A793" s="376"/>
      <c r="B793" s="253"/>
      <c r="C793" s="422"/>
      <c r="D793" s="378"/>
      <c r="E793" s="423"/>
      <c r="F793" s="423"/>
      <c r="G793" s="423"/>
      <c r="H793" s="423"/>
      <c r="I793" s="423"/>
      <c r="J793" s="423"/>
      <c r="K793" s="423"/>
      <c r="L793" s="423"/>
      <c r="M793" s="253"/>
      <c r="N793" s="253"/>
      <c r="O793" s="253"/>
      <c r="P793" s="253"/>
      <c r="Q793" s="253"/>
      <c r="R793" s="253"/>
      <c r="S793" s="253"/>
      <c r="T793" s="253"/>
      <c r="U793" s="253"/>
      <c r="V793" s="253"/>
      <c r="W793" s="253"/>
      <c r="X793" s="253"/>
      <c r="Y793" s="253"/>
      <c r="Z793" s="253"/>
      <c r="AA793" s="253"/>
      <c r="AB793" s="253"/>
    </row>
    <row r="794" spans="1:28" ht="11.25" customHeight="1" x14ac:dyDescent="0.25">
      <c r="A794" s="376"/>
      <c r="B794" s="253"/>
      <c r="C794" s="422"/>
      <c r="D794" s="378"/>
      <c r="E794" s="423"/>
      <c r="F794" s="423"/>
      <c r="G794" s="423"/>
      <c r="H794" s="423"/>
      <c r="I794" s="423"/>
      <c r="J794" s="423"/>
      <c r="K794" s="423"/>
      <c r="L794" s="423"/>
      <c r="M794" s="253"/>
      <c r="N794" s="253"/>
      <c r="O794" s="253"/>
      <c r="P794" s="253"/>
      <c r="Q794" s="253"/>
      <c r="R794" s="253"/>
      <c r="S794" s="253"/>
      <c r="T794" s="253"/>
      <c r="U794" s="253"/>
      <c r="V794" s="253"/>
      <c r="W794" s="253"/>
      <c r="X794" s="253"/>
      <c r="Y794" s="253"/>
      <c r="Z794" s="253"/>
      <c r="AA794" s="253"/>
      <c r="AB794" s="253"/>
    </row>
    <row r="795" spans="1:28" ht="11.25" customHeight="1" x14ac:dyDescent="0.25">
      <c r="A795" s="376"/>
      <c r="B795" s="253"/>
      <c r="C795" s="422"/>
      <c r="D795" s="378"/>
      <c r="E795" s="423"/>
      <c r="F795" s="423"/>
      <c r="G795" s="423"/>
      <c r="H795" s="423"/>
      <c r="I795" s="423"/>
      <c r="J795" s="423"/>
      <c r="K795" s="423"/>
      <c r="L795" s="423"/>
      <c r="M795" s="253"/>
      <c r="N795" s="253"/>
      <c r="O795" s="253"/>
      <c r="P795" s="253"/>
      <c r="Q795" s="253"/>
      <c r="R795" s="253"/>
      <c r="S795" s="253"/>
      <c r="T795" s="253"/>
      <c r="U795" s="253"/>
      <c r="V795" s="253"/>
      <c r="W795" s="253"/>
      <c r="X795" s="253"/>
      <c r="Y795" s="253"/>
      <c r="Z795" s="253"/>
      <c r="AA795" s="253"/>
      <c r="AB795" s="253"/>
    </row>
    <row r="796" spans="1:28" ht="11.25" customHeight="1" x14ac:dyDescent="0.25">
      <c r="A796" s="376"/>
      <c r="B796" s="253"/>
      <c r="C796" s="422"/>
      <c r="D796" s="378"/>
      <c r="E796" s="423"/>
      <c r="F796" s="423"/>
      <c r="G796" s="423"/>
      <c r="H796" s="423"/>
      <c r="I796" s="423"/>
      <c r="J796" s="423"/>
      <c r="K796" s="423"/>
      <c r="L796" s="423"/>
      <c r="M796" s="253"/>
      <c r="N796" s="253"/>
      <c r="O796" s="253"/>
      <c r="P796" s="253"/>
      <c r="Q796" s="253"/>
      <c r="R796" s="253"/>
      <c r="S796" s="253"/>
      <c r="T796" s="253"/>
      <c r="U796" s="253"/>
      <c r="V796" s="253"/>
      <c r="W796" s="253"/>
      <c r="X796" s="253"/>
      <c r="Y796" s="253"/>
      <c r="Z796" s="253"/>
      <c r="AA796" s="253"/>
      <c r="AB796" s="253"/>
    </row>
    <row r="797" spans="1:28" ht="11.25" customHeight="1" x14ac:dyDescent="0.25">
      <c r="A797" s="376"/>
      <c r="B797" s="253"/>
      <c r="C797" s="422"/>
      <c r="D797" s="378"/>
      <c r="E797" s="423"/>
      <c r="F797" s="423"/>
      <c r="G797" s="423"/>
      <c r="H797" s="423"/>
      <c r="I797" s="423"/>
      <c r="J797" s="423"/>
      <c r="K797" s="423"/>
      <c r="L797" s="423"/>
      <c r="M797" s="253"/>
      <c r="N797" s="253"/>
      <c r="O797" s="253"/>
      <c r="P797" s="253"/>
      <c r="Q797" s="253"/>
      <c r="R797" s="253"/>
      <c r="S797" s="253"/>
      <c r="T797" s="253"/>
      <c r="U797" s="253"/>
      <c r="V797" s="253"/>
      <c r="W797" s="253"/>
      <c r="X797" s="253"/>
      <c r="Y797" s="253"/>
      <c r="Z797" s="253"/>
      <c r="AA797" s="253"/>
      <c r="AB797" s="253"/>
    </row>
    <row r="798" spans="1:28" ht="11.25" customHeight="1" x14ac:dyDescent="0.25">
      <c r="A798" s="376"/>
      <c r="B798" s="253"/>
      <c r="C798" s="422"/>
      <c r="D798" s="378"/>
      <c r="E798" s="423"/>
      <c r="F798" s="423"/>
      <c r="G798" s="423"/>
      <c r="H798" s="423"/>
      <c r="I798" s="423"/>
      <c r="J798" s="423"/>
      <c r="K798" s="423"/>
      <c r="L798" s="423"/>
      <c r="M798" s="253"/>
      <c r="N798" s="253"/>
      <c r="O798" s="253"/>
      <c r="P798" s="253"/>
      <c r="Q798" s="253"/>
      <c r="R798" s="253"/>
      <c r="S798" s="253"/>
      <c r="T798" s="253"/>
      <c r="U798" s="253"/>
      <c r="V798" s="253"/>
      <c r="W798" s="253"/>
      <c r="X798" s="253"/>
      <c r="Y798" s="253"/>
      <c r="Z798" s="253"/>
      <c r="AA798" s="253"/>
      <c r="AB798" s="253"/>
    </row>
    <row r="799" spans="1:28" ht="11.25" customHeight="1" x14ac:dyDescent="0.25">
      <c r="A799" s="376"/>
      <c r="B799" s="253"/>
      <c r="C799" s="422"/>
      <c r="D799" s="378"/>
      <c r="E799" s="423"/>
      <c r="F799" s="423"/>
      <c r="G799" s="423"/>
      <c r="H799" s="423"/>
      <c r="I799" s="423"/>
      <c r="J799" s="423"/>
      <c r="K799" s="423"/>
      <c r="L799" s="423"/>
      <c r="M799" s="253"/>
      <c r="N799" s="253"/>
      <c r="O799" s="253"/>
      <c r="P799" s="253"/>
      <c r="Q799" s="253"/>
      <c r="R799" s="253"/>
      <c r="S799" s="253"/>
      <c r="T799" s="253"/>
      <c r="U799" s="253"/>
      <c r="V799" s="253"/>
      <c r="W799" s="253"/>
      <c r="X799" s="253"/>
      <c r="Y799" s="253"/>
      <c r="Z799" s="253"/>
      <c r="AA799" s="253"/>
      <c r="AB799" s="253"/>
    </row>
    <row r="800" spans="1:28" ht="11.25" customHeight="1" x14ac:dyDescent="0.25">
      <c r="A800" s="376"/>
      <c r="B800" s="253"/>
      <c r="C800" s="422"/>
      <c r="D800" s="378"/>
      <c r="E800" s="423"/>
      <c r="F800" s="423"/>
      <c r="G800" s="423"/>
      <c r="H800" s="423"/>
      <c r="I800" s="423"/>
      <c r="J800" s="423"/>
      <c r="K800" s="423"/>
      <c r="L800" s="423"/>
      <c r="M800" s="253"/>
      <c r="N800" s="253"/>
      <c r="O800" s="253"/>
      <c r="P800" s="253"/>
      <c r="Q800" s="253"/>
      <c r="R800" s="253"/>
      <c r="S800" s="253"/>
      <c r="T800" s="253"/>
      <c r="U800" s="253"/>
      <c r="V800" s="253"/>
      <c r="W800" s="253"/>
      <c r="X800" s="253"/>
      <c r="Y800" s="253"/>
      <c r="Z800" s="253"/>
      <c r="AA800" s="253"/>
      <c r="AB800" s="253"/>
    </row>
    <row r="801" spans="1:28" ht="11.25" customHeight="1" x14ac:dyDescent="0.25">
      <c r="A801" s="376"/>
      <c r="B801" s="253"/>
      <c r="C801" s="422"/>
      <c r="D801" s="378"/>
      <c r="E801" s="423"/>
      <c r="F801" s="423"/>
      <c r="G801" s="423"/>
      <c r="H801" s="423"/>
      <c r="I801" s="423"/>
      <c r="J801" s="423"/>
      <c r="K801" s="423"/>
      <c r="L801" s="423"/>
      <c r="M801" s="253"/>
      <c r="N801" s="253"/>
      <c r="O801" s="253"/>
      <c r="P801" s="253"/>
      <c r="Q801" s="253"/>
      <c r="R801" s="253"/>
      <c r="S801" s="253"/>
      <c r="T801" s="253"/>
      <c r="U801" s="253"/>
      <c r="V801" s="253"/>
      <c r="W801" s="253"/>
      <c r="X801" s="253"/>
      <c r="Y801" s="253"/>
      <c r="Z801" s="253"/>
      <c r="AA801" s="253"/>
      <c r="AB801" s="253"/>
    </row>
    <row r="802" spans="1:28" ht="11.25" customHeight="1" x14ac:dyDescent="0.25">
      <c r="A802" s="376"/>
      <c r="B802" s="253"/>
      <c r="C802" s="422"/>
      <c r="D802" s="378"/>
      <c r="E802" s="423"/>
      <c r="F802" s="423"/>
      <c r="G802" s="423"/>
      <c r="H802" s="423"/>
      <c r="I802" s="423"/>
      <c r="J802" s="423"/>
      <c r="K802" s="423"/>
      <c r="L802" s="423"/>
      <c r="M802" s="253"/>
      <c r="N802" s="253"/>
      <c r="O802" s="253"/>
      <c r="P802" s="253"/>
      <c r="Q802" s="253"/>
      <c r="R802" s="253"/>
      <c r="S802" s="253"/>
      <c r="T802" s="253"/>
      <c r="U802" s="253"/>
      <c r="V802" s="253"/>
      <c r="W802" s="253"/>
      <c r="X802" s="253"/>
      <c r="Y802" s="253"/>
      <c r="Z802" s="253"/>
      <c r="AA802" s="253"/>
      <c r="AB802" s="253"/>
    </row>
    <row r="803" spans="1:28" ht="11.25" customHeight="1" x14ac:dyDescent="0.25">
      <c r="A803" s="376"/>
      <c r="B803" s="253"/>
      <c r="C803" s="422"/>
      <c r="D803" s="378"/>
      <c r="E803" s="423"/>
      <c r="F803" s="423"/>
      <c r="G803" s="423"/>
      <c r="H803" s="423"/>
      <c r="I803" s="423"/>
      <c r="J803" s="423"/>
      <c r="K803" s="423"/>
      <c r="L803" s="423"/>
      <c r="M803" s="253"/>
      <c r="N803" s="253"/>
      <c r="O803" s="253"/>
      <c r="P803" s="253"/>
      <c r="Q803" s="253"/>
      <c r="R803" s="253"/>
      <c r="S803" s="253"/>
      <c r="T803" s="253"/>
      <c r="U803" s="253"/>
      <c r="V803" s="253"/>
      <c r="W803" s="253"/>
      <c r="X803" s="253"/>
      <c r="Y803" s="253"/>
      <c r="Z803" s="253"/>
      <c r="AA803" s="253"/>
      <c r="AB803" s="253"/>
    </row>
    <row r="804" spans="1:28" ht="11.25" customHeight="1" x14ac:dyDescent="0.25">
      <c r="A804" s="376"/>
      <c r="B804" s="253"/>
      <c r="C804" s="422"/>
      <c r="D804" s="378"/>
      <c r="E804" s="423"/>
      <c r="F804" s="423"/>
      <c r="G804" s="423"/>
      <c r="H804" s="423"/>
      <c r="I804" s="423"/>
      <c r="J804" s="423"/>
      <c r="K804" s="423"/>
      <c r="L804" s="423"/>
      <c r="M804" s="253"/>
      <c r="N804" s="253"/>
      <c r="O804" s="253"/>
      <c r="P804" s="253"/>
      <c r="Q804" s="253"/>
      <c r="R804" s="253"/>
      <c r="S804" s="253"/>
      <c r="T804" s="253"/>
      <c r="U804" s="253"/>
      <c r="V804" s="253"/>
      <c r="W804" s="253"/>
      <c r="X804" s="253"/>
      <c r="Y804" s="253"/>
      <c r="Z804" s="253"/>
      <c r="AA804" s="253"/>
      <c r="AB804" s="253"/>
    </row>
    <row r="805" spans="1:28" ht="11.25" customHeight="1" x14ac:dyDescent="0.25">
      <c r="A805" s="376"/>
      <c r="B805" s="253"/>
      <c r="C805" s="422"/>
      <c r="D805" s="378"/>
      <c r="E805" s="423"/>
      <c r="F805" s="423"/>
      <c r="G805" s="423"/>
      <c r="H805" s="423"/>
      <c r="I805" s="423"/>
      <c r="J805" s="423"/>
      <c r="K805" s="423"/>
      <c r="L805" s="423"/>
      <c r="M805" s="253"/>
      <c r="N805" s="253"/>
      <c r="O805" s="253"/>
      <c r="P805" s="253"/>
      <c r="Q805" s="253"/>
      <c r="R805" s="253"/>
      <c r="S805" s="253"/>
      <c r="T805" s="253"/>
      <c r="U805" s="253"/>
      <c r="V805" s="253"/>
      <c r="W805" s="253"/>
      <c r="X805" s="253"/>
      <c r="Y805" s="253"/>
      <c r="Z805" s="253"/>
      <c r="AA805" s="253"/>
      <c r="AB805" s="253"/>
    </row>
    <row r="806" spans="1:28" ht="11.25" customHeight="1" x14ac:dyDescent="0.25">
      <c r="A806" s="376"/>
      <c r="B806" s="253"/>
      <c r="C806" s="422"/>
      <c r="D806" s="378"/>
      <c r="E806" s="423"/>
      <c r="F806" s="423"/>
      <c r="G806" s="423"/>
      <c r="H806" s="423"/>
      <c r="I806" s="423"/>
      <c r="J806" s="423"/>
      <c r="K806" s="423"/>
      <c r="L806" s="423"/>
      <c r="M806" s="253"/>
      <c r="N806" s="253"/>
      <c r="O806" s="253"/>
      <c r="P806" s="253"/>
      <c r="Q806" s="253"/>
      <c r="R806" s="253"/>
      <c r="S806" s="253"/>
      <c r="T806" s="253"/>
      <c r="U806" s="253"/>
      <c r="V806" s="253"/>
      <c r="W806" s="253"/>
      <c r="X806" s="253"/>
      <c r="Y806" s="253"/>
      <c r="Z806" s="253"/>
      <c r="AA806" s="253"/>
      <c r="AB806" s="253"/>
    </row>
    <row r="807" spans="1:28" ht="11.25" customHeight="1" x14ac:dyDescent="0.25">
      <c r="A807" s="376"/>
      <c r="B807" s="253"/>
      <c r="C807" s="422"/>
      <c r="D807" s="378"/>
      <c r="E807" s="423"/>
      <c r="F807" s="423"/>
      <c r="G807" s="423"/>
      <c r="H807" s="423"/>
      <c r="I807" s="423"/>
      <c r="J807" s="423"/>
      <c r="K807" s="423"/>
      <c r="L807" s="423"/>
      <c r="M807" s="253"/>
      <c r="N807" s="253"/>
      <c r="O807" s="253"/>
      <c r="P807" s="253"/>
      <c r="Q807" s="253"/>
      <c r="R807" s="253"/>
      <c r="S807" s="253"/>
      <c r="T807" s="253"/>
      <c r="U807" s="253"/>
      <c r="V807" s="253"/>
      <c r="W807" s="253"/>
      <c r="X807" s="253"/>
      <c r="Y807" s="253"/>
      <c r="Z807" s="253"/>
      <c r="AA807" s="253"/>
      <c r="AB807" s="253"/>
    </row>
    <row r="808" spans="1:28" ht="11.25" customHeight="1" x14ac:dyDescent="0.25">
      <c r="A808" s="376"/>
      <c r="B808" s="253"/>
      <c r="C808" s="422"/>
      <c r="D808" s="378"/>
      <c r="E808" s="423"/>
      <c r="F808" s="423"/>
      <c r="G808" s="423"/>
      <c r="H808" s="423"/>
      <c r="I808" s="423"/>
      <c r="J808" s="423"/>
      <c r="K808" s="423"/>
      <c r="L808" s="423"/>
      <c r="M808" s="253"/>
      <c r="N808" s="253"/>
      <c r="O808" s="253"/>
      <c r="P808" s="253"/>
      <c r="Q808" s="253"/>
      <c r="R808" s="253"/>
      <c r="S808" s="253"/>
      <c r="T808" s="253"/>
      <c r="U808" s="253"/>
      <c r="V808" s="253"/>
      <c r="W808" s="253"/>
      <c r="X808" s="253"/>
      <c r="Y808" s="253"/>
      <c r="Z808" s="253"/>
      <c r="AA808" s="253"/>
      <c r="AB808" s="253"/>
    </row>
    <row r="809" spans="1:28" ht="11.25" customHeight="1" x14ac:dyDescent="0.25">
      <c r="A809" s="376"/>
      <c r="B809" s="253"/>
      <c r="C809" s="422"/>
      <c r="D809" s="378"/>
      <c r="E809" s="423"/>
      <c r="F809" s="423"/>
      <c r="G809" s="423"/>
      <c r="H809" s="423"/>
      <c r="I809" s="423"/>
      <c r="J809" s="423"/>
      <c r="K809" s="423"/>
      <c r="L809" s="423"/>
      <c r="M809" s="253"/>
      <c r="N809" s="253"/>
      <c r="O809" s="253"/>
      <c r="P809" s="253"/>
      <c r="Q809" s="253"/>
      <c r="R809" s="253"/>
      <c r="S809" s="253"/>
      <c r="T809" s="253"/>
      <c r="U809" s="253"/>
      <c r="V809" s="253"/>
      <c r="W809" s="253"/>
      <c r="X809" s="253"/>
      <c r="Y809" s="253"/>
      <c r="Z809" s="253"/>
      <c r="AA809" s="253"/>
      <c r="AB809" s="253"/>
    </row>
    <row r="810" spans="1:28" ht="11.25" customHeight="1" x14ac:dyDescent="0.25">
      <c r="A810" s="376"/>
      <c r="B810" s="253"/>
      <c r="C810" s="422"/>
      <c r="D810" s="378"/>
      <c r="E810" s="423"/>
      <c r="F810" s="423"/>
      <c r="G810" s="423"/>
      <c r="H810" s="423"/>
      <c r="I810" s="423"/>
      <c r="J810" s="423"/>
      <c r="K810" s="423"/>
      <c r="L810" s="423"/>
      <c r="M810" s="253"/>
      <c r="N810" s="253"/>
      <c r="O810" s="253"/>
      <c r="P810" s="253"/>
      <c r="Q810" s="253"/>
      <c r="R810" s="253"/>
      <c r="S810" s="253"/>
      <c r="T810" s="253"/>
      <c r="U810" s="253"/>
      <c r="V810" s="253"/>
      <c r="W810" s="253"/>
      <c r="X810" s="253"/>
      <c r="Y810" s="253"/>
      <c r="Z810" s="253"/>
      <c r="AA810" s="253"/>
      <c r="AB810" s="253"/>
    </row>
    <row r="811" spans="1:28" ht="11.25" customHeight="1" x14ac:dyDescent="0.25">
      <c r="A811" s="376"/>
      <c r="B811" s="253"/>
      <c r="C811" s="422"/>
      <c r="D811" s="378"/>
      <c r="E811" s="423"/>
      <c r="F811" s="423"/>
      <c r="G811" s="423"/>
      <c r="H811" s="423"/>
      <c r="I811" s="423"/>
      <c r="J811" s="423"/>
      <c r="K811" s="423"/>
      <c r="L811" s="423"/>
      <c r="M811" s="253"/>
      <c r="N811" s="253"/>
      <c r="O811" s="253"/>
      <c r="P811" s="253"/>
      <c r="Q811" s="253"/>
      <c r="R811" s="253"/>
      <c r="S811" s="253"/>
      <c r="T811" s="253"/>
      <c r="U811" s="253"/>
      <c r="V811" s="253"/>
      <c r="W811" s="253"/>
      <c r="X811" s="253"/>
      <c r="Y811" s="253"/>
      <c r="Z811" s="253"/>
      <c r="AA811" s="253"/>
      <c r="AB811" s="253"/>
    </row>
    <row r="812" spans="1:28" ht="11.25" customHeight="1" x14ac:dyDescent="0.25">
      <c r="A812" s="376"/>
      <c r="B812" s="253"/>
      <c r="C812" s="422"/>
      <c r="D812" s="378"/>
      <c r="E812" s="423"/>
      <c r="F812" s="423"/>
      <c r="G812" s="423"/>
      <c r="H812" s="423"/>
      <c r="I812" s="423"/>
      <c r="J812" s="423"/>
      <c r="K812" s="423"/>
      <c r="L812" s="423"/>
      <c r="M812" s="253"/>
      <c r="N812" s="253"/>
      <c r="O812" s="253"/>
      <c r="P812" s="253"/>
      <c r="Q812" s="253"/>
      <c r="R812" s="253"/>
      <c r="S812" s="253"/>
      <c r="T812" s="253"/>
      <c r="U812" s="253"/>
      <c r="V812" s="253"/>
      <c r="W812" s="253"/>
      <c r="X812" s="253"/>
      <c r="Y812" s="253"/>
      <c r="Z812" s="253"/>
      <c r="AA812" s="253"/>
      <c r="AB812" s="253"/>
    </row>
    <row r="813" spans="1:28" ht="11.25" customHeight="1" x14ac:dyDescent="0.25">
      <c r="A813" s="376"/>
      <c r="B813" s="253"/>
      <c r="C813" s="422"/>
      <c r="D813" s="378"/>
      <c r="E813" s="423"/>
      <c r="F813" s="423"/>
      <c r="G813" s="423"/>
      <c r="H813" s="423"/>
      <c r="I813" s="423"/>
      <c r="J813" s="423"/>
      <c r="K813" s="423"/>
      <c r="L813" s="423"/>
      <c r="M813" s="253"/>
      <c r="N813" s="253"/>
      <c r="O813" s="253"/>
      <c r="P813" s="253"/>
      <c r="Q813" s="253"/>
      <c r="R813" s="253"/>
      <c r="S813" s="253"/>
      <c r="T813" s="253"/>
      <c r="U813" s="253"/>
      <c r="V813" s="253"/>
      <c r="W813" s="253"/>
      <c r="X813" s="253"/>
      <c r="Y813" s="253"/>
      <c r="Z813" s="253"/>
      <c r="AA813" s="253"/>
      <c r="AB813" s="253"/>
    </row>
    <row r="814" spans="1:28" ht="11.25" customHeight="1" x14ac:dyDescent="0.25">
      <c r="A814" s="376"/>
      <c r="B814" s="253"/>
      <c r="C814" s="422"/>
      <c r="D814" s="378"/>
      <c r="E814" s="423"/>
      <c r="F814" s="423"/>
      <c r="G814" s="423"/>
      <c r="H814" s="423"/>
      <c r="I814" s="423"/>
      <c r="J814" s="423"/>
      <c r="K814" s="423"/>
      <c r="L814" s="423"/>
      <c r="M814" s="253"/>
      <c r="N814" s="253"/>
      <c r="O814" s="253"/>
      <c r="P814" s="253"/>
      <c r="Q814" s="253"/>
      <c r="R814" s="253"/>
      <c r="S814" s="253"/>
      <c r="T814" s="253"/>
      <c r="U814" s="253"/>
      <c r="V814" s="253"/>
      <c r="W814" s="253"/>
      <c r="X814" s="253"/>
      <c r="Y814" s="253"/>
      <c r="Z814" s="253"/>
      <c r="AA814" s="253"/>
      <c r="AB814" s="253"/>
    </row>
    <row r="815" spans="1:28" ht="11.25" customHeight="1" x14ac:dyDescent="0.25">
      <c r="A815" s="376"/>
      <c r="B815" s="253"/>
      <c r="C815" s="422"/>
      <c r="D815" s="378"/>
      <c r="E815" s="423"/>
      <c r="F815" s="423"/>
      <c r="G815" s="423"/>
      <c r="H815" s="423"/>
      <c r="I815" s="423"/>
      <c r="J815" s="423"/>
      <c r="K815" s="423"/>
      <c r="L815" s="423"/>
      <c r="M815" s="253"/>
      <c r="N815" s="253"/>
      <c r="O815" s="253"/>
      <c r="P815" s="253"/>
      <c r="Q815" s="253"/>
      <c r="R815" s="253"/>
      <c r="S815" s="253"/>
      <c r="T815" s="253"/>
      <c r="U815" s="253"/>
      <c r="V815" s="253"/>
      <c r="W815" s="253"/>
      <c r="X815" s="253"/>
      <c r="Y815" s="253"/>
      <c r="Z815" s="253"/>
      <c r="AA815" s="253"/>
      <c r="AB815" s="253"/>
    </row>
    <row r="816" spans="1:28" ht="11.25" customHeight="1" x14ac:dyDescent="0.25">
      <c r="A816" s="376"/>
      <c r="B816" s="253"/>
      <c r="C816" s="422"/>
      <c r="D816" s="378"/>
      <c r="E816" s="423"/>
      <c r="F816" s="423"/>
      <c r="G816" s="423"/>
      <c r="H816" s="423"/>
      <c r="I816" s="423"/>
      <c r="J816" s="423"/>
      <c r="K816" s="423"/>
      <c r="L816" s="423"/>
      <c r="M816" s="253"/>
      <c r="N816" s="253"/>
      <c r="O816" s="253"/>
      <c r="P816" s="253"/>
      <c r="Q816" s="253"/>
      <c r="R816" s="253"/>
      <c r="S816" s="253"/>
      <c r="T816" s="253"/>
      <c r="U816" s="253"/>
      <c r="V816" s="253"/>
      <c r="W816" s="253"/>
      <c r="X816" s="253"/>
      <c r="Y816" s="253"/>
      <c r="Z816" s="253"/>
      <c r="AA816" s="253"/>
      <c r="AB816" s="253"/>
    </row>
    <row r="817" spans="1:28" ht="11.25" customHeight="1" x14ac:dyDescent="0.25">
      <c r="A817" s="376"/>
      <c r="B817" s="253"/>
      <c r="C817" s="422"/>
      <c r="D817" s="378"/>
      <c r="E817" s="423"/>
      <c r="F817" s="423"/>
      <c r="G817" s="423"/>
      <c r="H817" s="423"/>
      <c r="I817" s="423"/>
      <c r="J817" s="423"/>
      <c r="K817" s="423"/>
      <c r="L817" s="423"/>
      <c r="M817" s="253"/>
      <c r="N817" s="253"/>
      <c r="O817" s="253"/>
      <c r="P817" s="253"/>
      <c r="Q817" s="253"/>
      <c r="R817" s="253"/>
      <c r="S817" s="253"/>
      <c r="T817" s="253"/>
      <c r="U817" s="253"/>
      <c r="V817" s="253"/>
      <c r="W817" s="253"/>
      <c r="X817" s="253"/>
      <c r="Y817" s="253"/>
      <c r="Z817" s="253"/>
      <c r="AA817" s="253"/>
      <c r="AB817" s="253"/>
    </row>
    <row r="818" spans="1:28" ht="11.25" customHeight="1" x14ac:dyDescent="0.25">
      <c r="A818" s="376"/>
      <c r="B818" s="253"/>
      <c r="C818" s="422"/>
      <c r="D818" s="378"/>
      <c r="E818" s="423"/>
      <c r="F818" s="423"/>
      <c r="G818" s="423"/>
      <c r="H818" s="423"/>
      <c r="I818" s="423"/>
      <c r="J818" s="423"/>
      <c r="K818" s="423"/>
      <c r="L818" s="423"/>
      <c r="M818" s="253"/>
      <c r="N818" s="253"/>
      <c r="O818" s="253"/>
      <c r="P818" s="253"/>
      <c r="Q818" s="253"/>
      <c r="R818" s="253"/>
      <c r="S818" s="253"/>
      <c r="T818" s="253"/>
      <c r="U818" s="253"/>
      <c r="V818" s="253"/>
      <c r="W818" s="253"/>
      <c r="X818" s="253"/>
      <c r="Y818" s="253"/>
      <c r="Z818" s="253"/>
      <c r="AA818" s="253"/>
      <c r="AB818" s="253"/>
    </row>
    <row r="819" spans="1:28" ht="11.25" customHeight="1" x14ac:dyDescent="0.25">
      <c r="A819" s="376"/>
      <c r="B819" s="253"/>
      <c r="C819" s="422"/>
      <c r="D819" s="378"/>
      <c r="E819" s="423"/>
      <c r="F819" s="423"/>
      <c r="G819" s="423"/>
      <c r="H819" s="423"/>
      <c r="I819" s="423"/>
      <c r="J819" s="423"/>
      <c r="K819" s="423"/>
      <c r="L819" s="423"/>
      <c r="M819" s="253"/>
      <c r="N819" s="253"/>
      <c r="O819" s="253"/>
      <c r="P819" s="253"/>
      <c r="Q819" s="253"/>
      <c r="R819" s="253"/>
      <c r="S819" s="253"/>
      <c r="T819" s="253"/>
      <c r="U819" s="253"/>
      <c r="V819" s="253"/>
      <c r="W819" s="253"/>
      <c r="X819" s="253"/>
      <c r="Y819" s="253"/>
      <c r="Z819" s="253"/>
      <c r="AA819" s="253"/>
      <c r="AB819" s="253"/>
    </row>
    <row r="820" spans="1:28" ht="11.25" customHeight="1" x14ac:dyDescent="0.25">
      <c r="A820" s="376"/>
      <c r="B820" s="253"/>
      <c r="C820" s="422"/>
      <c r="D820" s="378"/>
      <c r="E820" s="423"/>
      <c r="F820" s="423"/>
      <c r="G820" s="423"/>
      <c r="H820" s="423"/>
      <c r="I820" s="423"/>
      <c r="J820" s="423"/>
      <c r="K820" s="423"/>
      <c r="L820" s="423"/>
      <c r="M820" s="253"/>
      <c r="N820" s="253"/>
      <c r="O820" s="253"/>
      <c r="P820" s="253"/>
      <c r="Q820" s="253"/>
      <c r="R820" s="253"/>
      <c r="S820" s="253"/>
      <c r="T820" s="253"/>
      <c r="U820" s="253"/>
      <c r="V820" s="253"/>
      <c r="W820" s="253"/>
      <c r="X820" s="253"/>
      <c r="Y820" s="253"/>
      <c r="Z820" s="253"/>
      <c r="AA820" s="253"/>
      <c r="AB820" s="253"/>
    </row>
    <row r="821" spans="1:28" ht="11.25" customHeight="1" x14ac:dyDescent="0.25">
      <c r="A821" s="376"/>
      <c r="B821" s="253"/>
      <c r="C821" s="422"/>
      <c r="D821" s="378"/>
      <c r="E821" s="423"/>
      <c r="F821" s="423"/>
      <c r="G821" s="423"/>
      <c r="H821" s="423"/>
      <c r="I821" s="423"/>
      <c r="J821" s="423"/>
      <c r="K821" s="423"/>
      <c r="L821" s="423"/>
      <c r="M821" s="253"/>
      <c r="N821" s="253"/>
      <c r="O821" s="253"/>
      <c r="P821" s="253"/>
      <c r="Q821" s="253"/>
      <c r="R821" s="253"/>
      <c r="S821" s="253"/>
      <c r="T821" s="253"/>
      <c r="U821" s="253"/>
      <c r="V821" s="253"/>
      <c r="W821" s="253"/>
      <c r="X821" s="253"/>
      <c r="Y821" s="253"/>
      <c r="Z821" s="253"/>
      <c r="AA821" s="253"/>
      <c r="AB821" s="253"/>
    </row>
    <row r="822" spans="1:28" ht="11.25" customHeight="1" x14ac:dyDescent="0.25">
      <c r="A822" s="376"/>
      <c r="B822" s="253"/>
      <c r="C822" s="422"/>
      <c r="D822" s="378"/>
      <c r="E822" s="423"/>
      <c r="F822" s="423"/>
      <c r="G822" s="423"/>
      <c r="H822" s="423"/>
      <c r="I822" s="423"/>
      <c r="J822" s="423"/>
      <c r="K822" s="423"/>
      <c r="L822" s="423"/>
      <c r="M822" s="253"/>
      <c r="N822" s="253"/>
      <c r="O822" s="253"/>
      <c r="P822" s="253"/>
      <c r="Q822" s="253"/>
      <c r="R822" s="253"/>
      <c r="S822" s="253"/>
      <c r="T822" s="253"/>
      <c r="U822" s="253"/>
      <c r="V822" s="253"/>
      <c r="W822" s="253"/>
      <c r="X822" s="253"/>
      <c r="Y822" s="253"/>
      <c r="Z822" s="253"/>
      <c r="AA822" s="253"/>
      <c r="AB822" s="253"/>
    </row>
    <row r="823" spans="1:28" ht="11.25" customHeight="1" x14ac:dyDescent="0.25">
      <c r="A823" s="376"/>
      <c r="B823" s="253"/>
      <c r="C823" s="422"/>
      <c r="D823" s="378"/>
      <c r="E823" s="423"/>
      <c r="F823" s="423"/>
      <c r="G823" s="423"/>
      <c r="H823" s="423"/>
      <c r="I823" s="423"/>
      <c r="J823" s="423"/>
      <c r="K823" s="423"/>
      <c r="L823" s="423"/>
      <c r="M823" s="253"/>
      <c r="N823" s="253"/>
      <c r="O823" s="253"/>
      <c r="P823" s="253"/>
      <c r="Q823" s="253"/>
      <c r="R823" s="253"/>
      <c r="S823" s="253"/>
      <c r="T823" s="253"/>
      <c r="U823" s="253"/>
      <c r="V823" s="253"/>
      <c r="W823" s="253"/>
      <c r="X823" s="253"/>
      <c r="Y823" s="253"/>
      <c r="Z823" s="253"/>
      <c r="AA823" s="253"/>
      <c r="AB823" s="253"/>
    </row>
    <row r="824" spans="1:28" ht="11.25" customHeight="1" x14ac:dyDescent="0.25">
      <c r="A824" s="376"/>
      <c r="B824" s="253"/>
      <c r="C824" s="422"/>
      <c r="D824" s="378"/>
      <c r="E824" s="423"/>
      <c r="F824" s="423"/>
      <c r="G824" s="423"/>
      <c r="H824" s="423"/>
      <c r="I824" s="423"/>
      <c r="J824" s="423"/>
      <c r="K824" s="423"/>
      <c r="L824" s="423"/>
      <c r="M824" s="253"/>
      <c r="N824" s="253"/>
      <c r="O824" s="253"/>
      <c r="P824" s="253"/>
      <c r="Q824" s="253"/>
      <c r="R824" s="253"/>
      <c r="S824" s="253"/>
      <c r="T824" s="253"/>
      <c r="U824" s="253"/>
      <c r="V824" s="253"/>
      <c r="W824" s="253"/>
      <c r="X824" s="253"/>
      <c r="Y824" s="253"/>
      <c r="Z824" s="253"/>
      <c r="AA824" s="253"/>
      <c r="AB824" s="253"/>
    </row>
    <row r="825" spans="1:28" ht="11.25" customHeight="1" x14ac:dyDescent="0.25">
      <c r="A825" s="376"/>
      <c r="B825" s="253"/>
      <c r="C825" s="422"/>
      <c r="D825" s="378"/>
      <c r="E825" s="423"/>
      <c r="F825" s="423"/>
      <c r="G825" s="423"/>
      <c r="H825" s="423"/>
      <c r="I825" s="423"/>
      <c r="J825" s="423"/>
      <c r="K825" s="423"/>
      <c r="L825" s="423"/>
      <c r="M825" s="253"/>
      <c r="N825" s="253"/>
      <c r="O825" s="253"/>
      <c r="P825" s="253"/>
      <c r="Q825" s="253"/>
      <c r="R825" s="253"/>
      <c r="S825" s="253"/>
      <c r="T825" s="253"/>
      <c r="U825" s="253"/>
      <c r="V825" s="253"/>
      <c r="W825" s="253"/>
      <c r="X825" s="253"/>
      <c r="Y825" s="253"/>
      <c r="Z825" s="253"/>
      <c r="AA825" s="253"/>
      <c r="AB825" s="253"/>
    </row>
    <row r="826" spans="1:28" ht="11.25" customHeight="1" x14ac:dyDescent="0.25">
      <c r="A826" s="376"/>
      <c r="B826" s="253"/>
      <c r="C826" s="422"/>
      <c r="D826" s="378"/>
      <c r="E826" s="423"/>
      <c r="F826" s="423"/>
      <c r="G826" s="423"/>
      <c r="H826" s="423"/>
      <c r="I826" s="423"/>
      <c r="J826" s="423"/>
      <c r="K826" s="423"/>
      <c r="L826" s="423"/>
      <c r="M826" s="253"/>
      <c r="N826" s="253"/>
      <c r="O826" s="253"/>
      <c r="P826" s="253"/>
      <c r="Q826" s="253"/>
      <c r="R826" s="253"/>
      <c r="S826" s="253"/>
      <c r="T826" s="253"/>
      <c r="U826" s="253"/>
      <c r="V826" s="253"/>
      <c r="W826" s="253"/>
      <c r="X826" s="253"/>
      <c r="Y826" s="253"/>
      <c r="Z826" s="253"/>
      <c r="AA826" s="253"/>
      <c r="AB826" s="253"/>
    </row>
    <row r="827" spans="1:28" ht="11.25" customHeight="1" x14ac:dyDescent="0.25">
      <c r="A827" s="376"/>
      <c r="B827" s="253"/>
      <c r="C827" s="422"/>
      <c r="D827" s="378"/>
      <c r="E827" s="423"/>
      <c r="F827" s="423"/>
      <c r="G827" s="423"/>
      <c r="H827" s="423"/>
      <c r="I827" s="423"/>
      <c r="J827" s="423"/>
      <c r="K827" s="423"/>
      <c r="L827" s="423"/>
      <c r="M827" s="253"/>
      <c r="N827" s="253"/>
      <c r="O827" s="253"/>
      <c r="P827" s="253"/>
      <c r="Q827" s="253"/>
      <c r="R827" s="253"/>
      <c r="S827" s="253"/>
      <c r="T827" s="253"/>
      <c r="U827" s="253"/>
      <c r="V827" s="253"/>
      <c r="W827" s="253"/>
      <c r="X827" s="253"/>
      <c r="Y827" s="253"/>
      <c r="Z827" s="253"/>
      <c r="AA827" s="253"/>
      <c r="AB827" s="253"/>
    </row>
    <row r="828" spans="1:28" ht="11.25" customHeight="1" x14ac:dyDescent="0.25">
      <c r="A828" s="376"/>
      <c r="B828" s="253"/>
      <c r="C828" s="422"/>
      <c r="D828" s="378"/>
      <c r="E828" s="423"/>
      <c r="F828" s="423"/>
      <c r="G828" s="423"/>
      <c r="H828" s="423"/>
      <c r="I828" s="423"/>
      <c r="J828" s="423"/>
      <c r="K828" s="423"/>
      <c r="L828" s="423"/>
      <c r="M828" s="253"/>
      <c r="N828" s="253"/>
      <c r="O828" s="253"/>
      <c r="P828" s="253"/>
      <c r="Q828" s="253"/>
      <c r="R828" s="253"/>
      <c r="S828" s="253"/>
      <c r="T828" s="253"/>
      <c r="U828" s="253"/>
      <c r="V828" s="253"/>
      <c r="W828" s="253"/>
      <c r="X828" s="253"/>
      <c r="Y828" s="253"/>
      <c r="Z828" s="253"/>
      <c r="AA828" s="253"/>
      <c r="AB828" s="253"/>
    </row>
    <row r="829" spans="1:28" ht="11.25" customHeight="1" x14ac:dyDescent="0.25">
      <c r="A829" s="376"/>
      <c r="B829" s="253"/>
      <c r="C829" s="422"/>
      <c r="D829" s="378"/>
      <c r="E829" s="423"/>
      <c r="F829" s="423"/>
      <c r="G829" s="423"/>
      <c r="H829" s="423"/>
      <c r="I829" s="423"/>
      <c r="J829" s="423"/>
      <c r="K829" s="423"/>
      <c r="L829" s="423"/>
      <c r="M829" s="253"/>
      <c r="N829" s="253"/>
      <c r="O829" s="253"/>
      <c r="P829" s="253"/>
      <c r="Q829" s="253"/>
      <c r="R829" s="253"/>
      <c r="S829" s="253"/>
      <c r="T829" s="253"/>
      <c r="U829" s="253"/>
      <c r="V829" s="253"/>
      <c r="W829" s="253"/>
      <c r="X829" s="253"/>
      <c r="Y829" s="253"/>
      <c r="Z829" s="253"/>
      <c r="AA829" s="253"/>
      <c r="AB829" s="253"/>
    </row>
    <row r="830" spans="1:28" ht="11.25" customHeight="1" x14ac:dyDescent="0.25">
      <c r="A830" s="376"/>
      <c r="B830" s="253"/>
      <c r="C830" s="422"/>
      <c r="D830" s="378"/>
      <c r="E830" s="423"/>
      <c r="F830" s="423"/>
      <c r="G830" s="423"/>
      <c r="H830" s="423"/>
      <c r="I830" s="423"/>
      <c r="J830" s="423"/>
      <c r="K830" s="423"/>
      <c r="L830" s="423"/>
      <c r="M830" s="253"/>
      <c r="N830" s="253"/>
      <c r="O830" s="253"/>
      <c r="P830" s="253"/>
      <c r="Q830" s="253"/>
      <c r="R830" s="253"/>
      <c r="S830" s="253"/>
      <c r="T830" s="253"/>
      <c r="U830" s="253"/>
      <c r="V830" s="253"/>
      <c r="W830" s="253"/>
      <c r="X830" s="253"/>
      <c r="Y830" s="253"/>
      <c r="Z830" s="253"/>
      <c r="AA830" s="253"/>
      <c r="AB830" s="253"/>
    </row>
    <row r="831" spans="1:28" ht="11.25" customHeight="1" x14ac:dyDescent="0.25">
      <c r="A831" s="376"/>
      <c r="B831" s="253"/>
      <c r="C831" s="422"/>
      <c r="D831" s="378"/>
      <c r="E831" s="423"/>
      <c r="F831" s="423"/>
      <c r="G831" s="423"/>
      <c r="H831" s="423"/>
      <c r="I831" s="423"/>
      <c r="J831" s="423"/>
      <c r="K831" s="423"/>
      <c r="L831" s="423"/>
      <c r="M831" s="253"/>
      <c r="N831" s="253"/>
      <c r="O831" s="253"/>
      <c r="P831" s="253"/>
      <c r="Q831" s="253"/>
      <c r="R831" s="253"/>
      <c r="S831" s="253"/>
      <c r="T831" s="253"/>
      <c r="U831" s="253"/>
      <c r="V831" s="253"/>
      <c r="W831" s="253"/>
      <c r="X831" s="253"/>
      <c r="Y831" s="253"/>
      <c r="Z831" s="253"/>
      <c r="AA831" s="253"/>
      <c r="AB831" s="253"/>
    </row>
    <row r="832" spans="1:28" ht="11.25" customHeight="1" x14ac:dyDescent="0.25">
      <c r="A832" s="376"/>
      <c r="B832" s="253"/>
      <c r="C832" s="422"/>
      <c r="D832" s="378"/>
      <c r="E832" s="423"/>
      <c r="F832" s="423"/>
      <c r="G832" s="423"/>
      <c r="H832" s="423"/>
      <c r="I832" s="423"/>
      <c r="J832" s="423"/>
      <c r="K832" s="423"/>
      <c r="L832" s="423"/>
      <c r="M832" s="253"/>
      <c r="N832" s="253"/>
      <c r="O832" s="253"/>
      <c r="P832" s="253"/>
      <c r="Q832" s="253"/>
      <c r="R832" s="253"/>
      <c r="S832" s="253"/>
      <c r="T832" s="253"/>
      <c r="U832" s="253"/>
      <c r="V832" s="253"/>
      <c r="W832" s="253"/>
      <c r="X832" s="253"/>
      <c r="Y832" s="253"/>
      <c r="Z832" s="253"/>
      <c r="AA832" s="253"/>
      <c r="AB832" s="253"/>
    </row>
    <row r="833" spans="1:28" ht="11.25" customHeight="1" x14ac:dyDescent="0.25">
      <c r="A833" s="376"/>
      <c r="B833" s="253"/>
      <c r="C833" s="422"/>
      <c r="D833" s="378"/>
      <c r="E833" s="423"/>
      <c r="F833" s="423"/>
      <c r="G833" s="423"/>
      <c r="H833" s="423"/>
      <c r="I833" s="423"/>
      <c r="J833" s="423"/>
      <c r="K833" s="423"/>
      <c r="L833" s="423"/>
      <c r="M833" s="253"/>
      <c r="N833" s="253"/>
      <c r="O833" s="253"/>
      <c r="P833" s="253"/>
      <c r="Q833" s="253"/>
      <c r="R833" s="253"/>
      <c r="S833" s="253"/>
      <c r="T833" s="253"/>
      <c r="U833" s="253"/>
      <c r="V833" s="253"/>
      <c r="W833" s="253"/>
      <c r="X833" s="253"/>
      <c r="Y833" s="253"/>
      <c r="Z833" s="253"/>
      <c r="AA833" s="253"/>
      <c r="AB833" s="253"/>
    </row>
    <row r="834" spans="1:28" ht="11.25" customHeight="1" x14ac:dyDescent="0.25">
      <c r="A834" s="376"/>
      <c r="B834" s="253"/>
      <c r="C834" s="422"/>
      <c r="D834" s="378"/>
      <c r="E834" s="423"/>
      <c r="F834" s="423"/>
      <c r="G834" s="423"/>
      <c r="H834" s="423"/>
      <c r="I834" s="423"/>
      <c r="J834" s="423"/>
      <c r="K834" s="423"/>
      <c r="L834" s="423"/>
      <c r="M834" s="253"/>
      <c r="N834" s="253"/>
      <c r="O834" s="253"/>
      <c r="P834" s="253"/>
      <c r="Q834" s="253"/>
      <c r="R834" s="253"/>
      <c r="S834" s="253"/>
      <c r="T834" s="253"/>
      <c r="U834" s="253"/>
      <c r="V834" s="253"/>
      <c r="W834" s="253"/>
      <c r="X834" s="253"/>
      <c r="Y834" s="253"/>
      <c r="Z834" s="253"/>
      <c r="AA834" s="253"/>
      <c r="AB834" s="253"/>
    </row>
    <row r="835" spans="1:28" ht="11.25" customHeight="1" x14ac:dyDescent="0.25">
      <c r="A835" s="376"/>
      <c r="B835" s="253"/>
      <c r="C835" s="422"/>
      <c r="D835" s="378"/>
      <c r="E835" s="423"/>
      <c r="F835" s="423"/>
      <c r="G835" s="423"/>
      <c r="H835" s="423"/>
      <c r="I835" s="423"/>
      <c r="J835" s="423"/>
      <c r="K835" s="423"/>
      <c r="L835" s="423"/>
      <c r="M835" s="253"/>
      <c r="N835" s="253"/>
      <c r="O835" s="253"/>
      <c r="P835" s="253"/>
      <c r="Q835" s="253"/>
      <c r="R835" s="253"/>
      <c r="S835" s="253"/>
      <c r="T835" s="253"/>
      <c r="U835" s="253"/>
      <c r="V835" s="253"/>
      <c r="W835" s="253"/>
      <c r="X835" s="253"/>
      <c r="Y835" s="253"/>
      <c r="Z835" s="253"/>
      <c r="AA835" s="253"/>
      <c r="AB835" s="253"/>
    </row>
    <row r="836" spans="1:28" ht="11.25" customHeight="1" x14ac:dyDescent="0.25">
      <c r="A836" s="376"/>
      <c r="B836" s="253"/>
      <c r="C836" s="422"/>
      <c r="D836" s="378"/>
      <c r="E836" s="423"/>
      <c r="F836" s="423"/>
      <c r="G836" s="423"/>
      <c r="H836" s="423"/>
      <c r="I836" s="423"/>
      <c r="J836" s="423"/>
      <c r="K836" s="423"/>
      <c r="L836" s="423"/>
      <c r="M836" s="253"/>
      <c r="N836" s="253"/>
      <c r="O836" s="253"/>
      <c r="P836" s="253"/>
      <c r="Q836" s="253"/>
      <c r="R836" s="253"/>
      <c r="S836" s="253"/>
      <c r="T836" s="253"/>
      <c r="U836" s="253"/>
      <c r="V836" s="253"/>
      <c r="W836" s="253"/>
      <c r="X836" s="253"/>
      <c r="Y836" s="253"/>
      <c r="Z836" s="253"/>
      <c r="AA836" s="253"/>
      <c r="AB836" s="253"/>
    </row>
    <row r="837" spans="1:28" ht="11.25" customHeight="1" x14ac:dyDescent="0.25">
      <c r="A837" s="376"/>
      <c r="B837" s="253"/>
      <c r="C837" s="422"/>
      <c r="D837" s="378"/>
      <c r="E837" s="423"/>
      <c r="F837" s="423"/>
      <c r="G837" s="423"/>
      <c r="H837" s="423"/>
      <c r="I837" s="423"/>
      <c r="J837" s="423"/>
      <c r="K837" s="423"/>
      <c r="L837" s="423"/>
      <c r="M837" s="253"/>
      <c r="N837" s="253"/>
      <c r="O837" s="253"/>
      <c r="P837" s="253"/>
      <c r="Q837" s="253"/>
      <c r="R837" s="253"/>
      <c r="S837" s="253"/>
      <c r="T837" s="253"/>
      <c r="U837" s="253"/>
      <c r="V837" s="253"/>
      <c r="W837" s="253"/>
      <c r="X837" s="253"/>
      <c r="Y837" s="253"/>
      <c r="Z837" s="253"/>
      <c r="AA837" s="253"/>
      <c r="AB837" s="253"/>
    </row>
    <row r="838" spans="1:28" ht="11.25" customHeight="1" x14ac:dyDescent="0.25">
      <c r="A838" s="376"/>
      <c r="B838" s="253"/>
      <c r="C838" s="422"/>
      <c r="D838" s="378"/>
      <c r="E838" s="423"/>
      <c r="F838" s="423"/>
      <c r="G838" s="423"/>
      <c r="H838" s="423"/>
      <c r="I838" s="423"/>
      <c r="J838" s="423"/>
      <c r="K838" s="423"/>
      <c r="L838" s="423"/>
      <c r="M838" s="253"/>
      <c r="N838" s="253"/>
      <c r="O838" s="253"/>
      <c r="P838" s="253"/>
      <c r="Q838" s="253"/>
      <c r="R838" s="253"/>
      <c r="S838" s="253"/>
      <c r="T838" s="253"/>
      <c r="U838" s="253"/>
      <c r="V838" s="253"/>
      <c r="W838" s="253"/>
      <c r="X838" s="253"/>
      <c r="Y838" s="253"/>
      <c r="Z838" s="253"/>
      <c r="AA838" s="253"/>
      <c r="AB838" s="253"/>
    </row>
    <row r="839" spans="1:28" ht="11.25" customHeight="1" x14ac:dyDescent="0.25">
      <c r="A839" s="376"/>
      <c r="B839" s="253"/>
      <c r="C839" s="422"/>
      <c r="D839" s="378"/>
      <c r="E839" s="423"/>
      <c r="F839" s="423"/>
      <c r="G839" s="423"/>
      <c r="H839" s="423"/>
      <c r="I839" s="423"/>
      <c r="J839" s="423"/>
      <c r="K839" s="423"/>
      <c r="L839" s="423"/>
      <c r="M839" s="253"/>
      <c r="N839" s="253"/>
      <c r="O839" s="253"/>
      <c r="P839" s="253"/>
      <c r="Q839" s="253"/>
      <c r="R839" s="253"/>
      <c r="S839" s="253"/>
      <c r="T839" s="253"/>
      <c r="U839" s="253"/>
      <c r="V839" s="253"/>
      <c r="W839" s="253"/>
      <c r="X839" s="253"/>
      <c r="Y839" s="253"/>
      <c r="Z839" s="253"/>
      <c r="AA839" s="253"/>
      <c r="AB839" s="253"/>
    </row>
    <row r="840" spans="1:28" ht="11.25" customHeight="1" x14ac:dyDescent="0.25">
      <c r="A840" s="376"/>
      <c r="B840" s="253"/>
      <c r="C840" s="422"/>
      <c r="D840" s="378"/>
      <c r="E840" s="423"/>
      <c r="F840" s="423"/>
      <c r="G840" s="423"/>
      <c r="H840" s="423"/>
      <c r="I840" s="423"/>
      <c r="J840" s="423"/>
      <c r="K840" s="423"/>
      <c r="L840" s="423"/>
      <c r="M840" s="253"/>
      <c r="N840" s="253"/>
      <c r="O840" s="253"/>
      <c r="P840" s="253"/>
      <c r="Q840" s="253"/>
      <c r="R840" s="253"/>
      <c r="S840" s="253"/>
      <c r="T840" s="253"/>
      <c r="U840" s="253"/>
      <c r="V840" s="253"/>
      <c r="W840" s="253"/>
      <c r="X840" s="253"/>
      <c r="Y840" s="253"/>
      <c r="Z840" s="253"/>
      <c r="AA840" s="253"/>
      <c r="AB840" s="253"/>
    </row>
    <row r="841" spans="1:28" ht="11.25" customHeight="1" x14ac:dyDescent="0.25">
      <c r="A841" s="376"/>
      <c r="B841" s="253"/>
      <c r="C841" s="422"/>
      <c r="D841" s="378"/>
      <c r="E841" s="423"/>
      <c r="F841" s="423"/>
      <c r="G841" s="423"/>
      <c r="H841" s="423"/>
      <c r="I841" s="423"/>
      <c r="J841" s="423"/>
      <c r="K841" s="423"/>
      <c r="L841" s="423"/>
      <c r="M841" s="253"/>
      <c r="N841" s="253"/>
      <c r="O841" s="253"/>
      <c r="P841" s="253"/>
      <c r="Q841" s="253"/>
      <c r="R841" s="253"/>
      <c r="S841" s="253"/>
      <c r="T841" s="253"/>
      <c r="U841" s="253"/>
      <c r="V841" s="253"/>
      <c r="W841" s="253"/>
      <c r="X841" s="253"/>
      <c r="Y841" s="253"/>
      <c r="Z841" s="253"/>
      <c r="AA841" s="253"/>
      <c r="AB841" s="253"/>
    </row>
    <row r="842" spans="1:28" ht="11.25" customHeight="1" x14ac:dyDescent="0.25">
      <c r="A842" s="376"/>
      <c r="B842" s="253"/>
      <c r="C842" s="422"/>
      <c r="D842" s="378"/>
      <c r="E842" s="423"/>
      <c r="F842" s="423"/>
      <c r="G842" s="423"/>
      <c r="H842" s="423"/>
      <c r="I842" s="423"/>
      <c r="J842" s="423"/>
      <c r="K842" s="423"/>
      <c r="L842" s="423"/>
      <c r="M842" s="253"/>
      <c r="N842" s="253"/>
      <c r="O842" s="253"/>
      <c r="P842" s="253"/>
      <c r="Q842" s="253"/>
      <c r="R842" s="253"/>
      <c r="S842" s="253"/>
      <c r="T842" s="253"/>
      <c r="U842" s="253"/>
      <c r="V842" s="253"/>
      <c r="W842" s="253"/>
      <c r="X842" s="253"/>
      <c r="Y842" s="253"/>
      <c r="Z842" s="253"/>
      <c r="AA842" s="253"/>
      <c r="AB842" s="253"/>
    </row>
    <row r="843" spans="1:28" ht="11.25" customHeight="1" x14ac:dyDescent="0.25">
      <c r="A843" s="376"/>
      <c r="B843" s="253"/>
      <c r="C843" s="422"/>
      <c r="D843" s="378"/>
      <c r="E843" s="423"/>
      <c r="F843" s="423"/>
      <c r="G843" s="423"/>
      <c r="H843" s="423"/>
      <c r="I843" s="423"/>
      <c r="J843" s="423"/>
      <c r="K843" s="423"/>
      <c r="L843" s="423"/>
      <c r="M843" s="253"/>
      <c r="N843" s="253"/>
      <c r="O843" s="253"/>
      <c r="P843" s="253"/>
      <c r="Q843" s="253"/>
      <c r="R843" s="253"/>
      <c r="S843" s="253"/>
      <c r="T843" s="253"/>
      <c r="U843" s="253"/>
      <c r="V843" s="253"/>
      <c r="W843" s="253"/>
      <c r="X843" s="253"/>
      <c r="Y843" s="253"/>
      <c r="Z843" s="253"/>
      <c r="AA843" s="253"/>
      <c r="AB843" s="253"/>
    </row>
    <row r="844" spans="1:28" ht="11.25" customHeight="1" x14ac:dyDescent="0.25">
      <c r="A844" s="376"/>
      <c r="B844" s="253"/>
      <c r="C844" s="422"/>
      <c r="D844" s="378"/>
      <c r="E844" s="423"/>
      <c r="F844" s="423"/>
      <c r="G844" s="423"/>
      <c r="H844" s="423"/>
      <c r="I844" s="423"/>
      <c r="J844" s="423"/>
      <c r="K844" s="423"/>
      <c r="L844" s="423"/>
      <c r="M844" s="253"/>
      <c r="N844" s="253"/>
      <c r="O844" s="253"/>
      <c r="P844" s="253"/>
      <c r="Q844" s="253"/>
      <c r="R844" s="253"/>
      <c r="S844" s="253"/>
      <c r="T844" s="253"/>
      <c r="U844" s="253"/>
      <c r="V844" s="253"/>
      <c r="W844" s="253"/>
      <c r="X844" s="253"/>
      <c r="Y844" s="253"/>
      <c r="Z844" s="253"/>
      <c r="AA844" s="253"/>
      <c r="AB844" s="253"/>
    </row>
    <row r="845" spans="1:28" ht="11.25" customHeight="1" x14ac:dyDescent="0.25">
      <c r="A845" s="376"/>
      <c r="B845" s="253"/>
      <c r="C845" s="422"/>
      <c r="D845" s="378"/>
      <c r="E845" s="423"/>
      <c r="F845" s="423"/>
      <c r="G845" s="423"/>
      <c r="H845" s="423"/>
      <c r="I845" s="423"/>
      <c r="J845" s="423"/>
      <c r="K845" s="423"/>
      <c r="L845" s="423"/>
      <c r="M845" s="253"/>
      <c r="N845" s="253"/>
      <c r="O845" s="253"/>
      <c r="P845" s="253"/>
      <c r="Q845" s="253"/>
      <c r="R845" s="253"/>
      <c r="S845" s="253"/>
      <c r="T845" s="253"/>
      <c r="U845" s="253"/>
      <c r="V845" s="253"/>
      <c r="W845" s="253"/>
      <c r="X845" s="253"/>
      <c r="Y845" s="253"/>
      <c r="Z845" s="253"/>
      <c r="AA845" s="253"/>
      <c r="AB845" s="253"/>
    </row>
    <row r="846" spans="1:28" ht="11.25" customHeight="1" x14ac:dyDescent="0.25">
      <c r="A846" s="376"/>
      <c r="B846" s="253"/>
      <c r="C846" s="422"/>
      <c r="D846" s="378"/>
      <c r="E846" s="423"/>
      <c r="F846" s="423"/>
      <c r="G846" s="423"/>
      <c r="H846" s="423"/>
      <c r="I846" s="423"/>
      <c r="J846" s="423"/>
      <c r="K846" s="423"/>
      <c r="L846" s="423"/>
      <c r="M846" s="253"/>
      <c r="N846" s="253"/>
      <c r="O846" s="253"/>
      <c r="P846" s="253"/>
      <c r="Q846" s="253"/>
      <c r="R846" s="253"/>
      <c r="S846" s="253"/>
      <c r="T846" s="253"/>
      <c r="U846" s="253"/>
      <c r="V846" s="253"/>
      <c r="W846" s="253"/>
      <c r="X846" s="253"/>
      <c r="Y846" s="253"/>
      <c r="Z846" s="253"/>
      <c r="AA846" s="253"/>
      <c r="AB846" s="253"/>
    </row>
    <row r="847" spans="1:28" ht="11.25" customHeight="1" x14ac:dyDescent="0.25">
      <c r="A847" s="376"/>
      <c r="B847" s="253"/>
      <c r="C847" s="422"/>
      <c r="D847" s="378"/>
      <c r="E847" s="423"/>
      <c r="F847" s="423"/>
      <c r="G847" s="423"/>
      <c r="H847" s="423"/>
      <c r="I847" s="423"/>
      <c r="J847" s="423"/>
      <c r="K847" s="423"/>
      <c r="L847" s="423"/>
      <c r="M847" s="253"/>
      <c r="N847" s="253"/>
      <c r="O847" s="253"/>
      <c r="P847" s="253"/>
      <c r="Q847" s="253"/>
      <c r="R847" s="253"/>
      <c r="S847" s="253"/>
      <c r="T847" s="253"/>
      <c r="U847" s="253"/>
      <c r="V847" s="253"/>
      <c r="W847" s="253"/>
      <c r="X847" s="253"/>
      <c r="Y847" s="253"/>
      <c r="Z847" s="253"/>
      <c r="AA847" s="253"/>
      <c r="AB847" s="253"/>
    </row>
    <row r="848" spans="1:28" ht="11.25" customHeight="1" x14ac:dyDescent="0.25">
      <c r="A848" s="376"/>
      <c r="B848" s="253"/>
      <c r="C848" s="422"/>
      <c r="D848" s="378"/>
      <c r="E848" s="423"/>
      <c r="F848" s="423"/>
      <c r="G848" s="423"/>
      <c r="H848" s="423"/>
      <c r="I848" s="423"/>
      <c r="J848" s="423"/>
      <c r="K848" s="423"/>
      <c r="L848" s="423"/>
      <c r="M848" s="253"/>
      <c r="N848" s="253"/>
      <c r="O848" s="253"/>
      <c r="P848" s="253"/>
      <c r="Q848" s="253"/>
      <c r="R848" s="253"/>
      <c r="S848" s="253"/>
      <c r="T848" s="253"/>
      <c r="U848" s="253"/>
      <c r="V848" s="253"/>
      <c r="W848" s="253"/>
      <c r="X848" s="253"/>
      <c r="Y848" s="253"/>
      <c r="Z848" s="253"/>
      <c r="AA848" s="253"/>
      <c r="AB848" s="253"/>
    </row>
    <row r="849" spans="1:28" ht="11.25" customHeight="1" x14ac:dyDescent="0.25">
      <c r="A849" s="376"/>
      <c r="B849" s="253"/>
      <c r="C849" s="422"/>
      <c r="D849" s="378"/>
      <c r="E849" s="423"/>
      <c r="F849" s="423"/>
      <c r="G849" s="423"/>
      <c r="H849" s="423"/>
      <c r="I849" s="423"/>
      <c r="J849" s="423"/>
      <c r="K849" s="423"/>
      <c r="L849" s="423"/>
      <c r="M849" s="253"/>
      <c r="N849" s="253"/>
      <c r="O849" s="253"/>
      <c r="P849" s="253"/>
      <c r="Q849" s="253"/>
      <c r="R849" s="253"/>
      <c r="S849" s="253"/>
      <c r="T849" s="253"/>
      <c r="U849" s="253"/>
      <c r="V849" s="253"/>
      <c r="W849" s="253"/>
      <c r="X849" s="253"/>
      <c r="Y849" s="253"/>
      <c r="Z849" s="253"/>
      <c r="AA849" s="253"/>
      <c r="AB849" s="253"/>
    </row>
    <row r="850" spans="1:28" ht="11.25" customHeight="1" x14ac:dyDescent="0.25">
      <c r="A850" s="376"/>
      <c r="B850" s="253"/>
      <c r="C850" s="422"/>
      <c r="D850" s="378"/>
      <c r="E850" s="423"/>
      <c r="F850" s="423"/>
      <c r="G850" s="423"/>
      <c r="H850" s="423"/>
      <c r="I850" s="423"/>
      <c r="J850" s="423"/>
      <c r="K850" s="423"/>
      <c r="L850" s="423"/>
      <c r="M850" s="253"/>
      <c r="N850" s="253"/>
      <c r="O850" s="253"/>
      <c r="P850" s="253"/>
      <c r="Q850" s="253"/>
      <c r="R850" s="253"/>
      <c r="S850" s="253"/>
      <c r="T850" s="253"/>
      <c r="U850" s="253"/>
      <c r="V850" s="253"/>
      <c r="W850" s="253"/>
      <c r="X850" s="253"/>
      <c r="Y850" s="253"/>
      <c r="Z850" s="253"/>
      <c r="AA850" s="253"/>
      <c r="AB850" s="253"/>
    </row>
    <row r="851" spans="1:28" ht="11.25" customHeight="1" x14ac:dyDescent="0.25">
      <c r="A851" s="376"/>
      <c r="B851" s="253"/>
      <c r="C851" s="422"/>
      <c r="D851" s="378"/>
      <c r="E851" s="423"/>
      <c r="F851" s="423"/>
      <c r="G851" s="423"/>
      <c r="H851" s="423"/>
      <c r="I851" s="423"/>
      <c r="J851" s="423"/>
      <c r="K851" s="423"/>
      <c r="L851" s="423"/>
      <c r="M851" s="253"/>
      <c r="N851" s="253"/>
      <c r="O851" s="253"/>
      <c r="P851" s="253"/>
      <c r="Q851" s="253"/>
      <c r="R851" s="253"/>
      <c r="S851" s="253"/>
      <c r="T851" s="253"/>
      <c r="U851" s="253"/>
      <c r="V851" s="253"/>
      <c r="W851" s="253"/>
      <c r="X851" s="253"/>
      <c r="Y851" s="253"/>
      <c r="Z851" s="253"/>
      <c r="AA851" s="253"/>
      <c r="AB851" s="253"/>
    </row>
    <row r="852" spans="1:28" ht="11.25" customHeight="1" x14ac:dyDescent="0.25">
      <c r="A852" s="376"/>
      <c r="B852" s="253"/>
      <c r="C852" s="422"/>
      <c r="D852" s="378"/>
      <c r="E852" s="423"/>
      <c r="F852" s="423"/>
      <c r="G852" s="423"/>
      <c r="H852" s="423"/>
      <c r="I852" s="423"/>
      <c r="J852" s="423"/>
      <c r="K852" s="423"/>
      <c r="L852" s="423"/>
      <c r="M852" s="253"/>
      <c r="N852" s="253"/>
      <c r="O852" s="253"/>
      <c r="P852" s="253"/>
      <c r="Q852" s="253"/>
      <c r="R852" s="253"/>
      <c r="S852" s="253"/>
      <c r="T852" s="253"/>
      <c r="U852" s="253"/>
      <c r="V852" s="253"/>
      <c r="W852" s="253"/>
      <c r="X852" s="253"/>
      <c r="Y852" s="253"/>
      <c r="Z852" s="253"/>
      <c r="AA852" s="253"/>
      <c r="AB852" s="253"/>
    </row>
    <row r="853" spans="1:28" ht="11.25" customHeight="1" x14ac:dyDescent="0.25">
      <c r="A853" s="376"/>
      <c r="B853" s="253"/>
      <c r="C853" s="422"/>
      <c r="D853" s="378"/>
      <c r="E853" s="423"/>
      <c r="F853" s="423"/>
      <c r="G853" s="423"/>
      <c r="H853" s="423"/>
      <c r="I853" s="423"/>
      <c r="J853" s="423"/>
      <c r="K853" s="423"/>
      <c r="L853" s="423"/>
      <c r="M853" s="253"/>
      <c r="N853" s="253"/>
      <c r="O853" s="253"/>
      <c r="P853" s="253"/>
      <c r="Q853" s="253"/>
      <c r="R853" s="253"/>
      <c r="S853" s="253"/>
      <c r="T853" s="253"/>
      <c r="U853" s="253"/>
      <c r="V853" s="253"/>
      <c r="W853" s="253"/>
      <c r="X853" s="253"/>
      <c r="Y853" s="253"/>
      <c r="Z853" s="253"/>
      <c r="AA853" s="253"/>
      <c r="AB853" s="253"/>
    </row>
    <row r="854" spans="1:28" ht="11.25" customHeight="1" x14ac:dyDescent="0.25">
      <c r="A854" s="376"/>
      <c r="B854" s="253"/>
      <c r="C854" s="422"/>
      <c r="D854" s="378"/>
      <c r="E854" s="423"/>
      <c r="F854" s="423"/>
      <c r="G854" s="423"/>
      <c r="H854" s="423"/>
      <c r="I854" s="423"/>
      <c r="J854" s="423"/>
      <c r="K854" s="423"/>
      <c r="L854" s="423"/>
      <c r="M854" s="253"/>
      <c r="N854" s="253"/>
      <c r="O854" s="253"/>
      <c r="P854" s="253"/>
      <c r="Q854" s="253"/>
      <c r="R854" s="253"/>
      <c r="S854" s="253"/>
      <c r="T854" s="253"/>
      <c r="U854" s="253"/>
      <c r="V854" s="253"/>
      <c r="W854" s="253"/>
      <c r="X854" s="253"/>
      <c r="Y854" s="253"/>
      <c r="Z854" s="253"/>
      <c r="AA854" s="253"/>
      <c r="AB854" s="253"/>
    </row>
    <row r="855" spans="1:28" ht="11.25" customHeight="1" x14ac:dyDescent="0.25">
      <c r="A855" s="376"/>
      <c r="B855" s="253"/>
      <c r="C855" s="422"/>
      <c r="D855" s="378"/>
      <c r="E855" s="423"/>
      <c r="F855" s="423"/>
      <c r="G855" s="423"/>
      <c r="H855" s="423"/>
      <c r="I855" s="423"/>
      <c r="J855" s="423"/>
      <c r="K855" s="423"/>
      <c r="L855" s="423"/>
      <c r="M855" s="253"/>
      <c r="N855" s="253"/>
      <c r="O855" s="253"/>
      <c r="P855" s="253"/>
      <c r="Q855" s="253"/>
      <c r="R855" s="253"/>
      <c r="S855" s="253"/>
      <c r="T855" s="253"/>
      <c r="U855" s="253"/>
      <c r="V855" s="253"/>
      <c r="W855" s="253"/>
      <c r="X855" s="253"/>
      <c r="Y855" s="253"/>
      <c r="Z855" s="253"/>
      <c r="AA855" s="253"/>
      <c r="AB855" s="253"/>
    </row>
    <row r="856" spans="1:28" ht="11.25" customHeight="1" x14ac:dyDescent="0.25">
      <c r="A856" s="376"/>
      <c r="B856" s="253"/>
      <c r="C856" s="422"/>
      <c r="D856" s="378"/>
      <c r="E856" s="423"/>
      <c r="F856" s="423"/>
      <c r="G856" s="423"/>
      <c r="H856" s="423"/>
      <c r="I856" s="423"/>
      <c r="J856" s="423"/>
      <c r="K856" s="423"/>
      <c r="L856" s="423"/>
      <c r="M856" s="253"/>
      <c r="N856" s="253"/>
      <c r="O856" s="253"/>
      <c r="P856" s="253"/>
      <c r="Q856" s="253"/>
      <c r="R856" s="253"/>
      <c r="S856" s="253"/>
      <c r="T856" s="253"/>
      <c r="U856" s="253"/>
      <c r="V856" s="253"/>
      <c r="W856" s="253"/>
      <c r="X856" s="253"/>
      <c r="Y856" s="253"/>
      <c r="Z856" s="253"/>
      <c r="AA856" s="253"/>
      <c r="AB856" s="253"/>
    </row>
    <row r="857" spans="1:28" ht="11.25" customHeight="1" x14ac:dyDescent="0.25">
      <c r="A857" s="376"/>
      <c r="B857" s="253"/>
      <c r="C857" s="422"/>
      <c r="D857" s="378"/>
      <c r="E857" s="423"/>
      <c r="F857" s="423"/>
      <c r="G857" s="423"/>
      <c r="H857" s="423"/>
      <c r="I857" s="423"/>
      <c r="J857" s="423"/>
      <c r="K857" s="423"/>
      <c r="L857" s="423"/>
      <c r="M857" s="253"/>
      <c r="N857" s="253"/>
      <c r="O857" s="253"/>
      <c r="P857" s="253"/>
      <c r="Q857" s="253"/>
      <c r="R857" s="253"/>
      <c r="S857" s="253"/>
      <c r="T857" s="253"/>
      <c r="U857" s="253"/>
      <c r="V857" s="253"/>
      <c r="W857" s="253"/>
      <c r="X857" s="253"/>
      <c r="Y857" s="253"/>
      <c r="Z857" s="253"/>
      <c r="AA857" s="253"/>
      <c r="AB857" s="253"/>
    </row>
    <row r="858" spans="1:28" ht="11.25" customHeight="1" x14ac:dyDescent="0.25">
      <c r="A858" s="376"/>
      <c r="B858" s="253"/>
      <c r="C858" s="422"/>
      <c r="D858" s="378"/>
      <c r="E858" s="423"/>
      <c r="F858" s="423"/>
      <c r="G858" s="423"/>
      <c r="H858" s="423"/>
      <c r="I858" s="423"/>
      <c r="J858" s="423"/>
      <c r="K858" s="423"/>
      <c r="L858" s="423"/>
      <c r="M858" s="253"/>
      <c r="N858" s="253"/>
      <c r="O858" s="253"/>
      <c r="P858" s="253"/>
      <c r="Q858" s="253"/>
      <c r="R858" s="253"/>
      <c r="S858" s="253"/>
      <c r="T858" s="253"/>
      <c r="U858" s="253"/>
      <c r="V858" s="253"/>
      <c r="W858" s="253"/>
      <c r="X858" s="253"/>
      <c r="Y858" s="253"/>
      <c r="Z858" s="253"/>
      <c r="AA858" s="253"/>
      <c r="AB858" s="253"/>
    </row>
    <row r="859" spans="1:28" ht="11.25" customHeight="1" x14ac:dyDescent="0.25">
      <c r="A859" s="376"/>
      <c r="B859" s="253"/>
      <c r="C859" s="422"/>
      <c r="D859" s="378"/>
      <c r="E859" s="423"/>
      <c r="F859" s="423"/>
      <c r="G859" s="423"/>
      <c r="H859" s="423"/>
      <c r="I859" s="423"/>
      <c r="J859" s="423"/>
      <c r="K859" s="423"/>
      <c r="L859" s="423"/>
      <c r="M859" s="253"/>
      <c r="N859" s="253"/>
      <c r="O859" s="253"/>
      <c r="P859" s="253"/>
      <c r="Q859" s="253"/>
      <c r="R859" s="253"/>
      <c r="S859" s="253"/>
      <c r="T859" s="253"/>
      <c r="U859" s="253"/>
      <c r="V859" s="253"/>
      <c r="W859" s="253"/>
      <c r="X859" s="253"/>
      <c r="Y859" s="253"/>
      <c r="Z859" s="253"/>
      <c r="AA859" s="253"/>
      <c r="AB859" s="253"/>
    </row>
    <row r="860" spans="1:28" ht="11.25" customHeight="1" x14ac:dyDescent="0.25">
      <c r="A860" s="376"/>
      <c r="B860" s="253"/>
      <c r="C860" s="422"/>
      <c r="D860" s="378"/>
      <c r="E860" s="423"/>
      <c r="F860" s="423"/>
      <c r="G860" s="423"/>
      <c r="H860" s="423"/>
      <c r="I860" s="423"/>
      <c r="J860" s="423"/>
      <c r="K860" s="423"/>
      <c r="L860" s="423"/>
      <c r="M860" s="253"/>
      <c r="N860" s="253"/>
      <c r="O860" s="253"/>
      <c r="P860" s="253"/>
      <c r="Q860" s="253"/>
      <c r="R860" s="253"/>
      <c r="S860" s="253"/>
      <c r="T860" s="253"/>
      <c r="U860" s="253"/>
      <c r="V860" s="253"/>
      <c r="W860" s="253"/>
      <c r="X860" s="253"/>
      <c r="Y860" s="253"/>
      <c r="Z860" s="253"/>
      <c r="AA860" s="253"/>
      <c r="AB860" s="253"/>
    </row>
    <row r="861" spans="1:28" ht="11.25" customHeight="1" x14ac:dyDescent="0.25">
      <c r="A861" s="376"/>
      <c r="B861" s="253"/>
      <c r="C861" s="422"/>
      <c r="D861" s="378"/>
      <c r="E861" s="423"/>
      <c r="F861" s="423"/>
      <c r="G861" s="423"/>
      <c r="H861" s="423"/>
      <c r="I861" s="423"/>
      <c r="J861" s="423"/>
      <c r="K861" s="423"/>
      <c r="L861" s="423"/>
      <c r="M861" s="253"/>
      <c r="N861" s="253"/>
      <c r="O861" s="253"/>
      <c r="P861" s="253"/>
      <c r="Q861" s="253"/>
      <c r="R861" s="253"/>
      <c r="S861" s="253"/>
      <c r="T861" s="253"/>
      <c r="U861" s="253"/>
      <c r="V861" s="253"/>
      <c r="W861" s="253"/>
      <c r="X861" s="253"/>
      <c r="Y861" s="253"/>
      <c r="Z861" s="253"/>
      <c r="AA861" s="253"/>
      <c r="AB861" s="253"/>
    </row>
    <row r="862" spans="1:28" ht="11.25" customHeight="1" x14ac:dyDescent="0.25">
      <c r="A862" s="376"/>
      <c r="B862" s="253"/>
      <c r="C862" s="422"/>
      <c r="D862" s="378"/>
      <c r="E862" s="423"/>
      <c r="F862" s="423"/>
      <c r="G862" s="423"/>
      <c r="H862" s="423"/>
      <c r="I862" s="423"/>
      <c r="J862" s="423"/>
      <c r="K862" s="423"/>
      <c r="L862" s="423"/>
      <c r="M862" s="253"/>
      <c r="N862" s="253"/>
      <c r="O862" s="253"/>
      <c r="P862" s="253"/>
      <c r="Q862" s="253"/>
      <c r="R862" s="253"/>
      <c r="S862" s="253"/>
      <c r="T862" s="253"/>
      <c r="U862" s="253"/>
      <c r="V862" s="253"/>
      <c r="W862" s="253"/>
      <c r="X862" s="253"/>
      <c r="Y862" s="253"/>
      <c r="Z862" s="253"/>
      <c r="AA862" s="253"/>
      <c r="AB862" s="253"/>
    </row>
    <row r="863" spans="1:28" ht="11.25" customHeight="1" x14ac:dyDescent="0.25">
      <c r="A863" s="376"/>
      <c r="B863" s="253"/>
      <c r="C863" s="422"/>
      <c r="D863" s="378"/>
      <c r="E863" s="423"/>
      <c r="F863" s="423"/>
      <c r="G863" s="423"/>
      <c r="H863" s="423"/>
      <c r="I863" s="423"/>
      <c r="J863" s="423"/>
      <c r="K863" s="423"/>
      <c r="L863" s="423"/>
      <c r="M863" s="253"/>
      <c r="N863" s="253"/>
      <c r="O863" s="253"/>
      <c r="P863" s="253"/>
      <c r="Q863" s="253"/>
      <c r="R863" s="253"/>
      <c r="S863" s="253"/>
      <c r="T863" s="253"/>
      <c r="U863" s="253"/>
      <c r="V863" s="253"/>
      <c r="W863" s="253"/>
      <c r="X863" s="253"/>
      <c r="Y863" s="253"/>
      <c r="Z863" s="253"/>
      <c r="AA863" s="253"/>
      <c r="AB863" s="253"/>
    </row>
    <row r="864" spans="1:28" ht="11.25" customHeight="1" x14ac:dyDescent="0.25">
      <c r="A864" s="376"/>
      <c r="B864" s="253"/>
      <c r="C864" s="422"/>
      <c r="D864" s="378"/>
      <c r="E864" s="423"/>
      <c r="F864" s="423"/>
      <c r="G864" s="423"/>
      <c r="H864" s="423"/>
      <c r="I864" s="423"/>
      <c r="J864" s="423"/>
      <c r="K864" s="423"/>
      <c r="L864" s="423"/>
      <c r="M864" s="253"/>
      <c r="N864" s="253"/>
      <c r="O864" s="253"/>
      <c r="P864" s="253"/>
      <c r="Q864" s="253"/>
      <c r="R864" s="253"/>
      <c r="S864" s="253"/>
      <c r="T864" s="253"/>
      <c r="U864" s="253"/>
      <c r="V864" s="253"/>
      <c r="W864" s="253"/>
      <c r="X864" s="253"/>
      <c r="Y864" s="253"/>
      <c r="Z864" s="253"/>
      <c r="AA864" s="253"/>
      <c r="AB864" s="253"/>
    </row>
    <row r="865" spans="1:28" ht="11.25" customHeight="1" x14ac:dyDescent="0.25">
      <c r="A865" s="376"/>
      <c r="B865" s="253"/>
      <c r="C865" s="422"/>
      <c r="D865" s="378"/>
      <c r="E865" s="423"/>
      <c r="F865" s="423"/>
      <c r="G865" s="423"/>
      <c r="H865" s="423"/>
      <c r="I865" s="423"/>
      <c r="J865" s="423"/>
      <c r="K865" s="423"/>
      <c r="L865" s="423"/>
      <c r="M865" s="253"/>
      <c r="N865" s="253"/>
      <c r="O865" s="253"/>
      <c r="P865" s="253"/>
      <c r="Q865" s="253"/>
      <c r="R865" s="253"/>
      <c r="S865" s="253"/>
      <c r="T865" s="253"/>
      <c r="U865" s="253"/>
      <c r="V865" s="253"/>
      <c r="W865" s="253"/>
      <c r="X865" s="253"/>
      <c r="Y865" s="253"/>
      <c r="Z865" s="253"/>
      <c r="AA865" s="253"/>
      <c r="AB865" s="253"/>
    </row>
    <row r="866" spans="1:28" ht="11.25" customHeight="1" x14ac:dyDescent="0.25">
      <c r="A866" s="376"/>
      <c r="B866" s="253"/>
      <c r="C866" s="422"/>
      <c r="D866" s="378"/>
      <c r="E866" s="423"/>
      <c r="F866" s="423"/>
      <c r="G866" s="423"/>
      <c r="H866" s="423"/>
      <c r="I866" s="423"/>
      <c r="J866" s="423"/>
      <c r="K866" s="423"/>
      <c r="L866" s="423"/>
      <c r="M866" s="253"/>
      <c r="N866" s="253"/>
      <c r="O866" s="253"/>
      <c r="P866" s="253"/>
      <c r="Q866" s="253"/>
      <c r="R866" s="253"/>
      <c r="S866" s="253"/>
      <c r="T866" s="253"/>
      <c r="U866" s="253"/>
      <c r="V866" s="253"/>
      <c r="W866" s="253"/>
      <c r="X866" s="253"/>
      <c r="Y866" s="253"/>
      <c r="Z866" s="253"/>
      <c r="AA866" s="253"/>
      <c r="AB866" s="253"/>
    </row>
    <row r="867" spans="1:28" ht="11.25" customHeight="1" x14ac:dyDescent="0.25">
      <c r="A867" s="376"/>
      <c r="B867" s="253"/>
      <c r="C867" s="422"/>
      <c r="D867" s="378"/>
      <c r="E867" s="423"/>
      <c r="F867" s="423"/>
      <c r="G867" s="423"/>
      <c r="H867" s="423"/>
      <c r="I867" s="423"/>
      <c r="J867" s="423"/>
      <c r="K867" s="423"/>
      <c r="L867" s="423"/>
      <c r="M867" s="253"/>
      <c r="N867" s="253"/>
      <c r="O867" s="253"/>
      <c r="P867" s="253"/>
      <c r="Q867" s="253"/>
      <c r="R867" s="253"/>
      <c r="S867" s="253"/>
      <c r="T867" s="253"/>
      <c r="U867" s="253"/>
      <c r="V867" s="253"/>
      <c r="W867" s="253"/>
      <c r="X867" s="253"/>
      <c r="Y867" s="253"/>
      <c r="Z867" s="253"/>
      <c r="AA867" s="253"/>
      <c r="AB867" s="253"/>
    </row>
    <row r="868" spans="1:28" ht="11.25" customHeight="1" x14ac:dyDescent="0.25">
      <c r="A868" s="376"/>
      <c r="B868" s="253"/>
      <c r="C868" s="422"/>
      <c r="D868" s="378"/>
      <c r="E868" s="423"/>
      <c r="F868" s="423"/>
      <c r="G868" s="423"/>
      <c r="H868" s="423"/>
      <c r="I868" s="423"/>
      <c r="J868" s="423"/>
      <c r="K868" s="423"/>
      <c r="L868" s="423"/>
      <c r="M868" s="253"/>
      <c r="N868" s="253"/>
      <c r="O868" s="253"/>
      <c r="P868" s="253"/>
      <c r="Q868" s="253"/>
      <c r="R868" s="253"/>
      <c r="S868" s="253"/>
      <c r="T868" s="253"/>
      <c r="U868" s="253"/>
      <c r="V868" s="253"/>
      <c r="W868" s="253"/>
      <c r="X868" s="253"/>
      <c r="Y868" s="253"/>
      <c r="Z868" s="253"/>
      <c r="AA868" s="253"/>
      <c r="AB868" s="253"/>
    </row>
    <row r="869" spans="1:28" ht="11.25" customHeight="1" x14ac:dyDescent="0.25">
      <c r="A869" s="376"/>
      <c r="B869" s="253"/>
      <c r="C869" s="422"/>
      <c r="D869" s="378"/>
      <c r="E869" s="423"/>
      <c r="F869" s="423"/>
      <c r="G869" s="423"/>
      <c r="H869" s="423"/>
      <c r="I869" s="423"/>
      <c r="J869" s="423"/>
      <c r="K869" s="423"/>
      <c r="L869" s="423"/>
      <c r="M869" s="253"/>
      <c r="N869" s="253"/>
      <c r="O869" s="253"/>
      <c r="P869" s="253"/>
      <c r="Q869" s="253"/>
      <c r="R869" s="253"/>
      <c r="S869" s="253"/>
      <c r="T869" s="253"/>
      <c r="U869" s="253"/>
      <c r="V869" s="253"/>
      <c r="W869" s="253"/>
      <c r="X869" s="253"/>
      <c r="Y869" s="253"/>
      <c r="Z869" s="253"/>
      <c r="AA869" s="253"/>
      <c r="AB869" s="253"/>
    </row>
    <row r="870" spans="1:28" ht="11.25" customHeight="1" x14ac:dyDescent="0.25">
      <c r="A870" s="376"/>
      <c r="B870" s="253"/>
      <c r="C870" s="422"/>
      <c r="D870" s="378"/>
      <c r="E870" s="423"/>
      <c r="F870" s="423"/>
      <c r="G870" s="423"/>
      <c r="H870" s="423"/>
      <c r="I870" s="423"/>
      <c r="J870" s="423"/>
      <c r="K870" s="423"/>
      <c r="L870" s="423"/>
      <c r="M870" s="253"/>
      <c r="N870" s="253"/>
      <c r="O870" s="253"/>
      <c r="P870" s="253"/>
      <c r="Q870" s="253"/>
      <c r="R870" s="253"/>
      <c r="S870" s="253"/>
      <c r="T870" s="253"/>
      <c r="U870" s="253"/>
      <c r="V870" s="253"/>
      <c r="W870" s="253"/>
      <c r="X870" s="253"/>
      <c r="Y870" s="253"/>
      <c r="Z870" s="253"/>
      <c r="AA870" s="253"/>
      <c r="AB870" s="253"/>
    </row>
    <row r="871" spans="1:28" ht="11.25" customHeight="1" x14ac:dyDescent="0.25">
      <c r="A871" s="376"/>
      <c r="B871" s="253"/>
      <c r="C871" s="422"/>
      <c r="D871" s="378"/>
      <c r="E871" s="423"/>
      <c r="F871" s="423"/>
      <c r="G871" s="423"/>
      <c r="H871" s="423"/>
      <c r="I871" s="423"/>
      <c r="J871" s="423"/>
      <c r="K871" s="423"/>
      <c r="L871" s="423"/>
      <c r="M871" s="253"/>
      <c r="N871" s="253"/>
      <c r="O871" s="253"/>
      <c r="P871" s="253"/>
      <c r="Q871" s="253"/>
      <c r="R871" s="253"/>
      <c r="S871" s="253"/>
      <c r="T871" s="253"/>
      <c r="U871" s="253"/>
      <c r="V871" s="253"/>
      <c r="W871" s="253"/>
      <c r="X871" s="253"/>
      <c r="Y871" s="253"/>
      <c r="Z871" s="253"/>
      <c r="AA871" s="253"/>
      <c r="AB871" s="253"/>
    </row>
    <row r="872" spans="1:28" ht="11.25" customHeight="1" x14ac:dyDescent="0.25">
      <c r="A872" s="376"/>
      <c r="B872" s="253"/>
      <c r="C872" s="422"/>
      <c r="D872" s="378"/>
      <c r="E872" s="423"/>
      <c r="F872" s="423"/>
      <c r="G872" s="423"/>
      <c r="H872" s="423"/>
      <c r="I872" s="423"/>
      <c r="J872" s="423"/>
      <c r="K872" s="423"/>
      <c r="L872" s="423"/>
      <c r="M872" s="253"/>
      <c r="N872" s="253"/>
      <c r="O872" s="253"/>
      <c r="P872" s="253"/>
      <c r="Q872" s="253"/>
      <c r="R872" s="253"/>
      <c r="S872" s="253"/>
      <c r="T872" s="253"/>
      <c r="U872" s="253"/>
      <c r="V872" s="253"/>
      <c r="W872" s="253"/>
      <c r="X872" s="253"/>
      <c r="Y872" s="253"/>
      <c r="Z872" s="253"/>
      <c r="AA872" s="253"/>
      <c r="AB872" s="253"/>
    </row>
    <row r="873" spans="1:28" ht="11.25" customHeight="1" x14ac:dyDescent="0.25">
      <c r="A873" s="376"/>
      <c r="B873" s="253"/>
      <c r="C873" s="422"/>
      <c r="D873" s="378"/>
      <c r="E873" s="423"/>
      <c r="F873" s="423"/>
      <c r="G873" s="423"/>
      <c r="H873" s="423"/>
      <c r="I873" s="423"/>
      <c r="J873" s="423"/>
      <c r="K873" s="423"/>
      <c r="L873" s="423"/>
      <c r="M873" s="253"/>
      <c r="N873" s="253"/>
      <c r="O873" s="253"/>
      <c r="P873" s="253"/>
      <c r="Q873" s="253"/>
      <c r="R873" s="253"/>
      <c r="S873" s="253"/>
      <c r="T873" s="253"/>
      <c r="U873" s="253"/>
      <c r="V873" s="253"/>
      <c r="W873" s="253"/>
      <c r="X873" s="253"/>
      <c r="Y873" s="253"/>
      <c r="Z873" s="253"/>
      <c r="AA873" s="253"/>
      <c r="AB873" s="253"/>
    </row>
    <row r="874" spans="1:28" ht="11.25" customHeight="1" x14ac:dyDescent="0.25">
      <c r="A874" s="376"/>
      <c r="B874" s="253"/>
      <c r="C874" s="422"/>
      <c r="D874" s="378"/>
      <c r="E874" s="423"/>
      <c r="F874" s="423"/>
      <c r="G874" s="423"/>
      <c r="H874" s="423"/>
      <c r="I874" s="423"/>
      <c r="J874" s="423"/>
      <c r="K874" s="423"/>
      <c r="L874" s="423"/>
      <c r="M874" s="253"/>
      <c r="N874" s="253"/>
      <c r="O874" s="253"/>
      <c r="P874" s="253"/>
      <c r="Q874" s="253"/>
      <c r="R874" s="253"/>
      <c r="S874" s="253"/>
      <c r="T874" s="253"/>
      <c r="U874" s="253"/>
      <c r="V874" s="253"/>
      <c r="W874" s="253"/>
      <c r="X874" s="253"/>
      <c r="Y874" s="253"/>
      <c r="Z874" s="253"/>
      <c r="AA874" s="253"/>
      <c r="AB874" s="253"/>
    </row>
    <row r="875" spans="1:28" ht="11.25" customHeight="1" x14ac:dyDescent="0.25">
      <c r="A875" s="376"/>
      <c r="B875" s="253"/>
      <c r="C875" s="422"/>
      <c r="D875" s="378"/>
      <c r="E875" s="423"/>
      <c r="F875" s="423"/>
      <c r="G875" s="423"/>
      <c r="H875" s="423"/>
      <c r="I875" s="423"/>
      <c r="J875" s="423"/>
      <c r="K875" s="423"/>
      <c r="L875" s="423"/>
      <c r="M875" s="253"/>
      <c r="N875" s="253"/>
      <c r="O875" s="253"/>
      <c r="P875" s="253"/>
      <c r="Q875" s="253"/>
      <c r="R875" s="253"/>
      <c r="S875" s="253"/>
      <c r="T875" s="253"/>
      <c r="U875" s="253"/>
      <c r="V875" s="253"/>
      <c r="W875" s="253"/>
      <c r="X875" s="253"/>
      <c r="Y875" s="253"/>
      <c r="Z875" s="253"/>
      <c r="AA875" s="253"/>
      <c r="AB875" s="253"/>
    </row>
    <row r="876" spans="1:28" ht="11.25" customHeight="1" x14ac:dyDescent="0.25">
      <c r="A876" s="376"/>
      <c r="B876" s="253"/>
      <c r="C876" s="422"/>
      <c r="D876" s="378"/>
      <c r="E876" s="423"/>
      <c r="F876" s="423"/>
      <c r="G876" s="423"/>
      <c r="H876" s="423"/>
      <c r="I876" s="423"/>
      <c r="J876" s="423"/>
      <c r="K876" s="423"/>
      <c r="L876" s="423"/>
      <c r="M876" s="253"/>
      <c r="N876" s="253"/>
      <c r="O876" s="253"/>
      <c r="P876" s="253"/>
      <c r="Q876" s="253"/>
      <c r="R876" s="253"/>
      <c r="S876" s="253"/>
      <c r="T876" s="253"/>
      <c r="U876" s="253"/>
      <c r="V876" s="253"/>
      <c r="W876" s="253"/>
      <c r="X876" s="253"/>
      <c r="Y876" s="253"/>
      <c r="Z876" s="253"/>
      <c r="AA876" s="253"/>
      <c r="AB876" s="253"/>
    </row>
    <row r="877" spans="1:28" ht="11.25" customHeight="1" x14ac:dyDescent="0.25">
      <c r="A877" s="376"/>
      <c r="B877" s="253"/>
      <c r="C877" s="422"/>
      <c r="D877" s="378"/>
      <c r="E877" s="423"/>
      <c r="F877" s="423"/>
      <c r="G877" s="423"/>
      <c r="H877" s="423"/>
      <c r="I877" s="423"/>
      <c r="J877" s="423"/>
      <c r="K877" s="423"/>
      <c r="L877" s="423"/>
      <c r="M877" s="253"/>
      <c r="N877" s="253"/>
      <c r="O877" s="253"/>
      <c r="P877" s="253"/>
      <c r="Q877" s="253"/>
      <c r="R877" s="253"/>
      <c r="S877" s="253"/>
      <c r="T877" s="253"/>
      <c r="U877" s="253"/>
      <c r="V877" s="253"/>
      <c r="W877" s="253"/>
      <c r="X877" s="253"/>
      <c r="Y877" s="253"/>
      <c r="Z877" s="253"/>
      <c r="AA877" s="253"/>
      <c r="AB877" s="253"/>
    </row>
    <row r="878" spans="1:28" ht="11.25" customHeight="1" x14ac:dyDescent="0.25">
      <c r="A878" s="376"/>
      <c r="B878" s="253"/>
      <c r="C878" s="422"/>
      <c r="D878" s="378"/>
      <c r="E878" s="423"/>
      <c r="F878" s="423"/>
      <c r="G878" s="423"/>
      <c r="H878" s="423"/>
      <c r="I878" s="423"/>
      <c r="J878" s="423"/>
      <c r="K878" s="423"/>
      <c r="L878" s="423"/>
      <c r="M878" s="253"/>
      <c r="N878" s="253"/>
      <c r="O878" s="253"/>
      <c r="P878" s="253"/>
      <c r="Q878" s="253"/>
      <c r="R878" s="253"/>
      <c r="S878" s="253"/>
      <c r="T878" s="253"/>
      <c r="U878" s="253"/>
      <c r="V878" s="253"/>
      <c r="W878" s="253"/>
      <c r="X878" s="253"/>
      <c r="Y878" s="253"/>
      <c r="Z878" s="253"/>
      <c r="AA878" s="253"/>
      <c r="AB878" s="253"/>
    </row>
    <row r="879" spans="1:28" ht="11.25" customHeight="1" x14ac:dyDescent="0.25">
      <c r="A879" s="376"/>
      <c r="B879" s="253"/>
      <c r="C879" s="422"/>
      <c r="D879" s="378"/>
      <c r="E879" s="423"/>
      <c r="F879" s="423"/>
      <c r="G879" s="423"/>
      <c r="H879" s="423"/>
      <c r="I879" s="423"/>
      <c r="J879" s="423"/>
      <c r="K879" s="423"/>
      <c r="L879" s="423"/>
      <c r="M879" s="253"/>
      <c r="N879" s="253"/>
      <c r="O879" s="253"/>
      <c r="P879" s="253"/>
      <c r="Q879" s="253"/>
      <c r="R879" s="253"/>
      <c r="S879" s="253"/>
      <c r="T879" s="253"/>
      <c r="U879" s="253"/>
      <c r="V879" s="253"/>
      <c r="W879" s="253"/>
      <c r="X879" s="253"/>
      <c r="Y879" s="253"/>
      <c r="Z879" s="253"/>
      <c r="AA879" s="253"/>
      <c r="AB879" s="253"/>
    </row>
    <row r="880" spans="1:28" ht="11.25" customHeight="1" x14ac:dyDescent="0.25">
      <c r="A880" s="376"/>
      <c r="B880" s="253"/>
      <c r="C880" s="422"/>
      <c r="D880" s="378"/>
      <c r="E880" s="423"/>
      <c r="F880" s="423"/>
      <c r="G880" s="423"/>
      <c r="H880" s="423"/>
      <c r="I880" s="423"/>
      <c r="J880" s="423"/>
      <c r="K880" s="423"/>
      <c r="L880" s="423"/>
      <c r="M880" s="253"/>
      <c r="N880" s="253"/>
      <c r="O880" s="253"/>
      <c r="P880" s="253"/>
      <c r="Q880" s="253"/>
      <c r="R880" s="253"/>
      <c r="S880" s="253"/>
      <c r="T880" s="253"/>
      <c r="U880" s="253"/>
      <c r="V880" s="253"/>
      <c r="W880" s="253"/>
      <c r="X880" s="253"/>
      <c r="Y880" s="253"/>
      <c r="Z880" s="253"/>
      <c r="AA880" s="253"/>
      <c r="AB880" s="253"/>
    </row>
    <row r="881" spans="1:28" ht="11.25" customHeight="1" x14ac:dyDescent="0.25">
      <c r="A881" s="376"/>
      <c r="B881" s="253"/>
      <c r="C881" s="422"/>
      <c r="D881" s="378"/>
      <c r="E881" s="423"/>
      <c r="F881" s="423"/>
      <c r="G881" s="423"/>
      <c r="H881" s="423"/>
      <c r="I881" s="423"/>
      <c r="J881" s="423"/>
      <c r="K881" s="423"/>
      <c r="L881" s="423"/>
      <c r="M881" s="253"/>
      <c r="N881" s="253"/>
      <c r="O881" s="253"/>
      <c r="P881" s="253"/>
      <c r="Q881" s="253"/>
      <c r="R881" s="253"/>
      <c r="S881" s="253"/>
      <c r="T881" s="253"/>
      <c r="U881" s="253"/>
      <c r="V881" s="253"/>
      <c r="W881" s="253"/>
      <c r="X881" s="253"/>
      <c r="Y881" s="253"/>
      <c r="Z881" s="253"/>
      <c r="AA881" s="253"/>
      <c r="AB881" s="253"/>
    </row>
    <row r="882" spans="1:28" ht="11.25" customHeight="1" x14ac:dyDescent="0.25">
      <c r="A882" s="376"/>
      <c r="B882" s="253"/>
      <c r="C882" s="422"/>
      <c r="D882" s="378"/>
      <c r="E882" s="423"/>
      <c r="F882" s="423"/>
      <c r="G882" s="423"/>
      <c r="H882" s="423"/>
      <c r="I882" s="423"/>
      <c r="J882" s="423"/>
      <c r="K882" s="423"/>
      <c r="L882" s="423"/>
      <c r="M882" s="253"/>
      <c r="N882" s="253"/>
      <c r="O882" s="253"/>
      <c r="P882" s="253"/>
      <c r="Q882" s="253"/>
      <c r="R882" s="253"/>
      <c r="S882" s="253"/>
      <c r="T882" s="253"/>
      <c r="U882" s="253"/>
      <c r="V882" s="253"/>
      <c r="W882" s="253"/>
      <c r="X882" s="253"/>
      <c r="Y882" s="253"/>
      <c r="Z882" s="253"/>
      <c r="AA882" s="253"/>
      <c r="AB882" s="253"/>
    </row>
    <row r="883" spans="1:28" ht="11.25" customHeight="1" x14ac:dyDescent="0.25">
      <c r="A883" s="376"/>
      <c r="B883" s="253"/>
      <c r="C883" s="422"/>
      <c r="D883" s="378"/>
      <c r="E883" s="423"/>
      <c r="F883" s="423"/>
      <c r="G883" s="423"/>
      <c r="H883" s="423"/>
      <c r="I883" s="423"/>
      <c r="J883" s="423"/>
      <c r="K883" s="423"/>
      <c r="L883" s="423"/>
      <c r="M883" s="253"/>
      <c r="N883" s="253"/>
      <c r="O883" s="253"/>
      <c r="P883" s="253"/>
      <c r="Q883" s="253"/>
      <c r="R883" s="253"/>
      <c r="S883" s="253"/>
      <c r="T883" s="253"/>
      <c r="U883" s="253"/>
      <c r="V883" s="253"/>
      <c r="W883" s="253"/>
      <c r="X883" s="253"/>
      <c r="Y883" s="253"/>
      <c r="Z883" s="253"/>
      <c r="AA883" s="253"/>
      <c r="AB883" s="253"/>
    </row>
    <row r="884" spans="1:28" ht="11.25" customHeight="1" x14ac:dyDescent="0.25">
      <c r="A884" s="376"/>
      <c r="B884" s="253"/>
      <c r="C884" s="422"/>
      <c r="D884" s="378"/>
      <c r="E884" s="423"/>
      <c r="F884" s="423"/>
      <c r="G884" s="423"/>
      <c r="H884" s="423"/>
      <c r="I884" s="423"/>
      <c r="J884" s="423"/>
      <c r="K884" s="423"/>
      <c r="L884" s="423"/>
      <c r="M884" s="253"/>
      <c r="N884" s="253"/>
      <c r="O884" s="253"/>
      <c r="P884" s="253"/>
      <c r="Q884" s="253"/>
      <c r="R884" s="253"/>
      <c r="S884" s="253"/>
      <c r="T884" s="253"/>
      <c r="U884" s="253"/>
      <c r="V884" s="253"/>
      <c r="W884" s="253"/>
      <c r="X884" s="253"/>
      <c r="Y884" s="253"/>
      <c r="Z884" s="253"/>
      <c r="AA884" s="253"/>
      <c r="AB884" s="253"/>
    </row>
    <row r="885" spans="1:28" ht="11.25" customHeight="1" x14ac:dyDescent="0.25">
      <c r="A885" s="376"/>
      <c r="B885" s="253"/>
      <c r="C885" s="422"/>
      <c r="D885" s="378"/>
      <c r="E885" s="423"/>
      <c r="F885" s="423"/>
      <c r="G885" s="423"/>
      <c r="H885" s="423"/>
      <c r="I885" s="423"/>
      <c r="J885" s="423"/>
      <c r="K885" s="423"/>
      <c r="L885" s="423"/>
      <c r="M885" s="253"/>
      <c r="N885" s="253"/>
      <c r="O885" s="253"/>
      <c r="P885" s="253"/>
      <c r="Q885" s="253"/>
      <c r="R885" s="253"/>
      <c r="S885" s="253"/>
      <c r="T885" s="253"/>
      <c r="U885" s="253"/>
      <c r="V885" s="253"/>
      <c r="W885" s="253"/>
      <c r="X885" s="253"/>
      <c r="Y885" s="253"/>
      <c r="Z885" s="253"/>
      <c r="AA885" s="253"/>
      <c r="AB885" s="253"/>
    </row>
    <row r="886" spans="1:28" ht="11.25" customHeight="1" x14ac:dyDescent="0.25">
      <c r="A886" s="376"/>
      <c r="B886" s="253"/>
      <c r="C886" s="422"/>
      <c r="D886" s="378"/>
      <c r="E886" s="423"/>
      <c r="F886" s="423"/>
      <c r="G886" s="423"/>
      <c r="H886" s="423"/>
      <c r="I886" s="423"/>
      <c r="J886" s="423"/>
      <c r="K886" s="423"/>
      <c r="L886" s="423"/>
      <c r="M886" s="253"/>
      <c r="N886" s="253"/>
      <c r="O886" s="253"/>
      <c r="P886" s="253"/>
      <c r="Q886" s="253"/>
      <c r="R886" s="253"/>
      <c r="S886" s="253"/>
      <c r="T886" s="253"/>
      <c r="U886" s="253"/>
      <c r="V886" s="253"/>
      <c r="W886" s="253"/>
      <c r="X886" s="253"/>
      <c r="Y886" s="253"/>
      <c r="Z886" s="253"/>
      <c r="AA886" s="253"/>
      <c r="AB886" s="253"/>
    </row>
    <row r="887" spans="1:28" ht="11.25" customHeight="1" x14ac:dyDescent="0.25">
      <c r="A887" s="376"/>
      <c r="B887" s="253"/>
      <c r="C887" s="422"/>
      <c r="D887" s="378"/>
      <c r="E887" s="423"/>
      <c r="F887" s="423"/>
      <c r="G887" s="423"/>
      <c r="H887" s="423"/>
      <c r="I887" s="423"/>
      <c r="J887" s="423"/>
      <c r="K887" s="423"/>
      <c r="L887" s="423"/>
      <c r="M887" s="253"/>
      <c r="N887" s="253"/>
      <c r="O887" s="253"/>
      <c r="P887" s="253"/>
      <c r="Q887" s="253"/>
      <c r="R887" s="253"/>
      <c r="S887" s="253"/>
      <c r="T887" s="253"/>
      <c r="U887" s="253"/>
      <c r="V887" s="253"/>
      <c r="W887" s="253"/>
      <c r="X887" s="253"/>
      <c r="Y887" s="253"/>
      <c r="Z887" s="253"/>
      <c r="AA887" s="253"/>
      <c r="AB887" s="253"/>
    </row>
    <row r="888" spans="1:28" ht="11.25" customHeight="1" x14ac:dyDescent="0.25">
      <c r="A888" s="376"/>
      <c r="B888" s="253"/>
      <c r="C888" s="422"/>
      <c r="D888" s="378"/>
      <c r="E888" s="423"/>
      <c r="F888" s="423"/>
      <c r="G888" s="423"/>
      <c r="H888" s="423"/>
      <c r="I888" s="423"/>
      <c r="J888" s="423"/>
      <c r="K888" s="423"/>
      <c r="L888" s="423"/>
      <c r="M888" s="253"/>
      <c r="N888" s="253"/>
      <c r="O888" s="253"/>
      <c r="P888" s="253"/>
      <c r="Q888" s="253"/>
      <c r="R888" s="253"/>
      <c r="S888" s="253"/>
      <c r="T888" s="253"/>
      <c r="U888" s="253"/>
      <c r="V888" s="253"/>
      <c r="W888" s="253"/>
      <c r="X888" s="253"/>
      <c r="Y888" s="253"/>
      <c r="Z888" s="253"/>
      <c r="AA888" s="253"/>
      <c r="AB888" s="253"/>
    </row>
    <row r="889" spans="1:28" ht="11.25" customHeight="1" x14ac:dyDescent="0.25">
      <c r="A889" s="376"/>
      <c r="B889" s="253"/>
      <c r="C889" s="422"/>
      <c r="D889" s="378"/>
      <c r="E889" s="423"/>
      <c r="F889" s="423"/>
      <c r="G889" s="423"/>
      <c r="H889" s="423"/>
      <c r="I889" s="423"/>
      <c r="J889" s="423"/>
      <c r="K889" s="423"/>
      <c r="L889" s="423"/>
      <c r="M889" s="253"/>
      <c r="N889" s="253"/>
      <c r="O889" s="253"/>
      <c r="P889" s="253"/>
      <c r="Q889" s="253"/>
      <c r="R889" s="253"/>
      <c r="S889" s="253"/>
      <c r="T889" s="253"/>
      <c r="U889" s="253"/>
      <c r="V889" s="253"/>
      <c r="W889" s="253"/>
      <c r="X889" s="253"/>
      <c r="Y889" s="253"/>
      <c r="Z889" s="253"/>
      <c r="AA889" s="253"/>
      <c r="AB889" s="253"/>
    </row>
    <row r="890" spans="1:28" ht="11.25" customHeight="1" x14ac:dyDescent="0.25">
      <c r="A890" s="376"/>
      <c r="B890" s="253"/>
      <c r="C890" s="422"/>
      <c r="D890" s="378"/>
      <c r="E890" s="423"/>
      <c r="F890" s="423"/>
      <c r="G890" s="423"/>
      <c r="H890" s="423"/>
      <c r="I890" s="423"/>
      <c r="J890" s="423"/>
      <c r="K890" s="423"/>
      <c r="L890" s="423"/>
      <c r="M890" s="253"/>
      <c r="N890" s="253"/>
      <c r="O890" s="253"/>
      <c r="P890" s="253"/>
      <c r="Q890" s="253"/>
      <c r="R890" s="253"/>
      <c r="S890" s="253"/>
      <c r="T890" s="253"/>
      <c r="U890" s="253"/>
      <c r="V890" s="253"/>
      <c r="W890" s="253"/>
      <c r="X890" s="253"/>
      <c r="Y890" s="253"/>
      <c r="Z890" s="253"/>
      <c r="AA890" s="253"/>
      <c r="AB890" s="253"/>
    </row>
    <row r="891" spans="1:28" ht="11.25" customHeight="1" x14ac:dyDescent="0.25">
      <c r="A891" s="376"/>
      <c r="B891" s="253"/>
      <c r="C891" s="422"/>
      <c r="D891" s="378"/>
      <c r="E891" s="423"/>
      <c r="F891" s="423"/>
      <c r="G891" s="423"/>
      <c r="H891" s="423"/>
      <c r="I891" s="423"/>
      <c r="J891" s="423"/>
      <c r="K891" s="423"/>
      <c r="L891" s="423"/>
      <c r="M891" s="253"/>
      <c r="N891" s="253"/>
      <c r="O891" s="253"/>
      <c r="P891" s="253"/>
      <c r="Q891" s="253"/>
      <c r="R891" s="253"/>
      <c r="S891" s="253"/>
      <c r="T891" s="253"/>
      <c r="U891" s="253"/>
      <c r="V891" s="253"/>
      <c r="W891" s="253"/>
      <c r="X891" s="253"/>
      <c r="Y891" s="253"/>
      <c r="Z891" s="253"/>
      <c r="AA891" s="253"/>
      <c r="AB891" s="253"/>
    </row>
    <row r="892" spans="1:28" ht="11.25" customHeight="1" x14ac:dyDescent="0.25">
      <c r="A892" s="376"/>
      <c r="B892" s="253"/>
      <c r="C892" s="422"/>
      <c r="D892" s="378"/>
      <c r="E892" s="423"/>
      <c r="F892" s="423"/>
      <c r="G892" s="423"/>
      <c r="H892" s="423"/>
      <c r="I892" s="423"/>
      <c r="J892" s="423"/>
      <c r="K892" s="423"/>
      <c r="L892" s="423"/>
      <c r="M892" s="253"/>
      <c r="N892" s="253"/>
      <c r="O892" s="253"/>
      <c r="P892" s="253"/>
      <c r="Q892" s="253"/>
      <c r="R892" s="253"/>
      <c r="S892" s="253"/>
      <c r="T892" s="253"/>
      <c r="U892" s="253"/>
      <c r="V892" s="253"/>
      <c r="W892" s="253"/>
      <c r="X892" s="253"/>
      <c r="Y892" s="253"/>
      <c r="Z892" s="253"/>
      <c r="AA892" s="253"/>
      <c r="AB892" s="253"/>
    </row>
    <row r="893" spans="1:28" ht="11.25" customHeight="1" x14ac:dyDescent="0.25">
      <c r="A893" s="376"/>
      <c r="B893" s="253"/>
      <c r="C893" s="422"/>
      <c r="D893" s="378"/>
      <c r="E893" s="423"/>
      <c r="F893" s="423"/>
      <c r="G893" s="423"/>
      <c r="H893" s="423"/>
      <c r="I893" s="423"/>
      <c r="J893" s="423"/>
      <c r="K893" s="423"/>
      <c r="L893" s="423"/>
      <c r="M893" s="253"/>
      <c r="N893" s="253"/>
      <c r="O893" s="253"/>
      <c r="P893" s="253"/>
      <c r="Q893" s="253"/>
      <c r="R893" s="253"/>
      <c r="S893" s="253"/>
      <c r="T893" s="253"/>
      <c r="U893" s="253"/>
      <c r="V893" s="253"/>
      <c r="W893" s="253"/>
      <c r="X893" s="253"/>
      <c r="Y893" s="253"/>
      <c r="Z893" s="253"/>
      <c r="AA893" s="253"/>
      <c r="AB893" s="253"/>
    </row>
    <row r="894" spans="1:28" ht="11.25" customHeight="1" x14ac:dyDescent="0.25">
      <c r="A894" s="376"/>
      <c r="B894" s="253"/>
      <c r="C894" s="422"/>
      <c r="D894" s="378"/>
      <c r="E894" s="423"/>
      <c r="F894" s="423"/>
      <c r="G894" s="423"/>
      <c r="H894" s="423"/>
      <c r="I894" s="423"/>
      <c r="J894" s="423"/>
      <c r="K894" s="423"/>
      <c r="L894" s="423"/>
      <c r="M894" s="253"/>
      <c r="N894" s="253"/>
      <c r="O894" s="253"/>
      <c r="P894" s="253"/>
      <c r="Q894" s="253"/>
      <c r="R894" s="253"/>
      <c r="S894" s="253"/>
      <c r="T894" s="253"/>
      <c r="U894" s="253"/>
      <c r="V894" s="253"/>
      <c r="W894" s="253"/>
      <c r="X894" s="253"/>
      <c r="Y894" s="253"/>
      <c r="Z894" s="253"/>
      <c r="AA894" s="253"/>
      <c r="AB894" s="253"/>
    </row>
    <row r="895" spans="1:28" ht="11.25" customHeight="1" x14ac:dyDescent="0.25">
      <c r="A895" s="376"/>
      <c r="B895" s="253"/>
      <c r="C895" s="422"/>
      <c r="D895" s="378"/>
      <c r="E895" s="423"/>
      <c r="F895" s="423"/>
      <c r="G895" s="423"/>
      <c r="H895" s="423"/>
      <c r="I895" s="423"/>
      <c r="J895" s="423"/>
      <c r="K895" s="423"/>
      <c r="L895" s="423"/>
      <c r="M895" s="253"/>
      <c r="N895" s="253"/>
      <c r="O895" s="253"/>
      <c r="P895" s="253"/>
      <c r="Q895" s="253"/>
      <c r="R895" s="253"/>
      <c r="S895" s="253"/>
      <c r="T895" s="253"/>
      <c r="U895" s="253"/>
      <c r="V895" s="253"/>
      <c r="W895" s="253"/>
      <c r="X895" s="253"/>
      <c r="Y895" s="253"/>
      <c r="Z895" s="253"/>
      <c r="AA895" s="253"/>
      <c r="AB895" s="253"/>
    </row>
    <row r="896" spans="1:28" ht="11.25" customHeight="1" x14ac:dyDescent="0.25">
      <c r="A896" s="376"/>
      <c r="B896" s="253"/>
      <c r="C896" s="422"/>
      <c r="D896" s="378"/>
      <c r="E896" s="423"/>
      <c r="F896" s="423"/>
      <c r="G896" s="423"/>
      <c r="H896" s="423"/>
      <c r="I896" s="423"/>
      <c r="J896" s="423"/>
      <c r="K896" s="423"/>
      <c r="L896" s="423"/>
      <c r="M896" s="253"/>
      <c r="N896" s="253"/>
      <c r="O896" s="253"/>
      <c r="P896" s="253"/>
      <c r="Q896" s="253"/>
      <c r="R896" s="253"/>
      <c r="S896" s="253"/>
      <c r="T896" s="253"/>
      <c r="U896" s="253"/>
      <c r="V896" s="253"/>
      <c r="W896" s="253"/>
      <c r="X896" s="253"/>
      <c r="Y896" s="253"/>
      <c r="Z896" s="253"/>
      <c r="AA896" s="253"/>
      <c r="AB896" s="253"/>
    </row>
    <row r="897" spans="1:28" ht="11.25" customHeight="1" x14ac:dyDescent="0.25">
      <c r="A897" s="376"/>
      <c r="B897" s="253"/>
      <c r="C897" s="422"/>
      <c r="D897" s="378"/>
      <c r="E897" s="423"/>
      <c r="F897" s="423"/>
      <c r="G897" s="423"/>
      <c r="H897" s="423"/>
      <c r="I897" s="423"/>
      <c r="J897" s="423"/>
      <c r="K897" s="423"/>
      <c r="L897" s="423"/>
      <c r="M897" s="253"/>
      <c r="N897" s="253"/>
      <c r="O897" s="253"/>
      <c r="P897" s="253"/>
      <c r="Q897" s="253"/>
      <c r="R897" s="253"/>
      <c r="S897" s="253"/>
      <c r="T897" s="253"/>
      <c r="U897" s="253"/>
      <c r="V897" s="253"/>
      <c r="W897" s="253"/>
      <c r="X897" s="253"/>
      <c r="Y897" s="253"/>
      <c r="Z897" s="253"/>
      <c r="AA897" s="253"/>
      <c r="AB897" s="253"/>
    </row>
    <row r="898" spans="1:28" ht="11.25" customHeight="1" x14ac:dyDescent="0.25">
      <c r="A898" s="376"/>
      <c r="B898" s="253"/>
      <c r="C898" s="422"/>
      <c r="D898" s="378"/>
      <c r="E898" s="423"/>
      <c r="F898" s="423"/>
      <c r="G898" s="423"/>
      <c r="H898" s="423"/>
      <c r="I898" s="423"/>
      <c r="J898" s="423"/>
      <c r="K898" s="423"/>
      <c r="L898" s="423"/>
      <c r="M898" s="253"/>
      <c r="N898" s="253"/>
      <c r="O898" s="253"/>
      <c r="P898" s="253"/>
      <c r="Q898" s="253"/>
      <c r="R898" s="253"/>
      <c r="S898" s="253"/>
      <c r="T898" s="253"/>
      <c r="U898" s="253"/>
      <c r="V898" s="253"/>
      <c r="W898" s="253"/>
      <c r="X898" s="253"/>
      <c r="Y898" s="253"/>
      <c r="Z898" s="253"/>
      <c r="AA898" s="253"/>
      <c r="AB898" s="253"/>
    </row>
    <row r="899" spans="1:28" ht="11.25" customHeight="1" x14ac:dyDescent="0.25">
      <c r="A899" s="376"/>
      <c r="B899" s="253"/>
      <c r="C899" s="422"/>
      <c r="D899" s="378"/>
      <c r="E899" s="423"/>
      <c r="F899" s="423"/>
      <c r="G899" s="423"/>
      <c r="H899" s="423"/>
      <c r="I899" s="423"/>
      <c r="J899" s="423"/>
      <c r="K899" s="423"/>
      <c r="L899" s="423"/>
      <c r="M899" s="253"/>
      <c r="N899" s="253"/>
      <c r="O899" s="253"/>
      <c r="P899" s="253"/>
      <c r="Q899" s="253"/>
      <c r="R899" s="253"/>
      <c r="S899" s="253"/>
      <c r="T899" s="253"/>
      <c r="U899" s="253"/>
      <c r="V899" s="253"/>
      <c r="W899" s="253"/>
      <c r="X899" s="253"/>
      <c r="Y899" s="253"/>
      <c r="Z899" s="253"/>
      <c r="AA899" s="253"/>
      <c r="AB899" s="253"/>
    </row>
    <row r="900" spans="1:28" ht="11.25" customHeight="1" x14ac:dyDescent="0.25">
      <c r="A900" s="376"/>
      <c r="B900" s="253"/>
      <c r="C900" s="422"/>
      <c r="D900" s="378"/>
      <c r="E900" s="423"/>
      <c r="F900" s="423"/>
      <c r="G900" s="423"/>
      <c r="H900" s="423"/>
      <c r="I900" s="423"/>
      <c r="J900" s="423"/>
      <c r="K900" s="423"/>
      <c r="L900" s="423"/>
      <c r="M900" s="253"/>
      <c r="N900" s="253"/>
      <c r="O900" s="253"/>
      <c r="P900" s="253"/>
      <c r="Q900" s="253"/>
      <c r="R900" s="253"/>
      <c r="S900" s="253"/>
      <c r="T900" s="253"/>
      <c r="U900" s="253"/>
      <c r="V900" s="253"/>
      <c r="W900" s="253"/>
      <c r="X900" s="253"/>
      <c r="Y900" s="253"/>
      <c r="Z900" s="253"/>
      <c r="AA900" s="253"/>
      <c r="AB900" s="253"/>
    </row>
    <row r="901" spans="1:28" ht="11.25" customHeight="1" x14ac:dyDescent="0.25">
      <c r="A901" s="376"/>
      <c r="B901" s="253"/>
      <c r="C901" s="422"/>
      <c r="D901" s="378"/>
      <c r="E901" s="423"/>
      <c r="F901" s="423"/>
      <c r="G901" s="423"/>
      <c r="H901" s="423"/>
      <c r="I901" s="423"/>
      <c r="J901" s="423"/>
      <c r="K901" s="423"/>
      <c r="L901" s="423"/>
      <c r="M901" s="253"/>
      <c r="N901" s="253"/>
      <c r="O901" s="253"/>
      <c r="P901" s="253"/>
      <c r="Q901" s="253"/>
      <c r="R901" s="253"/>
      <c r="S901" s="253"/>
      <c r="T901" s="253"/>
      <c r="U901" s="253"/>
      <c r="V901" s="253"/>
      <c r="W901" s="253"/>
      <c r="X901" s="253"/>
      <c r="Y901" s="253"/>
      <c r="Z901" s="253"/>
      <c r="AA901" s="253"/>
      <c r="AB901" s="253"/>
    </row>
    <row r="902" spans="1:28" ht="11.25" customHeight="1" x14ac:dyDescent="0.25">
      <c r="A902" s="376"/>
      <c r="B902" s="253"/>
      <c r="C902" s="422"/>
      <c r="D902" s="378"/>
      <c r="E902" s="423"/>
      <c r="F902" s="423"/>
      <c r="G902" s="423"/>
      <c r="H902" s="423"/>
      <c r="I902" s="423"/>
      <c r="J902" s="423"/>
      <c r="K902" s="423"/>
      <c r="L902" s="423"/>
      <c r="M902" s="253"/>
      <c r="N902" s="253"/>
      <c r="O902" s="253"/>
      <c r="P902" s="253"/>
      <c r="Q902" s="253"/>
      <c r="R902" s="253"/>
      <c r="S902" s="253"/>
      <c r="T902" s="253"/>
      <c r="U902" s="253"/>
      <c r="V902" s="253"/>
      <c r="W902" s="253"/>
      <c r="X902" s="253"/>
      <c r="Y902" s="253"/>
      <c r="Z902" s="253"/>
      <c r="AA902" s="253"/>
      <c r="AB902" s="253"/>
    </row>
    <row r="903" spans="1:28" ht="11.25" customHeight="1" x14ac:dyDescent="0.25">
      <c r="A903" s="376"/>
      <c r="B903" s="253"/>
      <c r="C903" s="422"/>
      <c r="D903" s="378"/>
      <c r="E903" s="423"/>
      <c r="F903" s="423"/>
      <c r="G903" s="423"/>
      <c r="H903" s="423"/>
      <c r="I903" s="423"/>
      <c r="J903" s="423"/>
      <c r="K903" s="423"/>
      <c r="L903" s="423"/>
      <c r="M903" s="253"/>
      <c r="N903" s="253"/>
      <c r="O903" s="253"/>
      <c r="P903" s="253"/>
      <c r="Q903" s="253"/>
      <c r="R903" s="253"/>
      <c r="S903" s="253"/>
      <c r="T903" s="253"/>
      <c r="U903" s="253"/>
      <c r="V903" s="253"/>
      <c r="W903" s="253"/>
      <c r="X903" s="253"/>
      <c r="Y903" s="253"/>
      <c r="Z903" s="253"/>
      <c r="AA903" s="253"/>
      <c r="AB903" s="253"/>
    </row>
    <row r="904" spans="1:28" ht="11.25" customHeight="1" x14ac:dyDescent="0.25">
      <c r="A904" s="376"/>
      <c r="B904" s="253"/>
      <c r="C904" s="422"/>
      <c r="D904" s="378"/>
      <c r="E904" s="423"/>
      <c r="F904" s="423"/>
      <c r="G904" s="423"/>
      <c r="H904" s="423"/>
      <c r="I904" s="423"/>
      <c r="J904" s="423"/>
      <c r="K904" s="423"/>
      <c r="L904" s="423"/>
      <c r="M904" s="253"/>
      <c r="N904" s="253"/>
      <c r="O904" s="253"/>
      <c r="P904" s="253"/>
      <c r="Q904" s="253"/>
      <c r="R904" s="253"/>
      <c r="S904" s="253"/>
      <c r="T904" s="253"/>
      <c r="U904" s="253"/>
      <c r="V904" s="253"/>
      <c r="W904" s="253"/>
      <c r="X904" s="253"/>
      <c r="Y904" s="253"/>
      <c r="Z904" s="253"/>
      <c r="AA904" s="253"/>
      <c r="AB904" s="253"/>
    </row>
    <row r="905" spans="1:28" ht="11.25" customHeight="1" x14ac:dyDescent="0.25">
      <c r="A905" s="376"/>
      <c r="B905" s="253"/>
      <c r="C905" s="422"/>
      <c r="D905" s="378"/>
      <c r="E905" s="423"/>
      <c r="F905" s="423"/>
      <c r="G905" s="423"/>
      <c r="H905" s="423"/>
      <c r="I905" s="423"/>
      <c r="J905" s="423"/>
      <c r="K905" s="423"/>
      <c r="L905" s="423"/>
      <c r="M905" s="253"/>
      <c r="N905" s="253"/>
      <c r="O905" s="253"/>
      <c r="P905" s="253"/>
      <c r="Q905" s="253"/>
      <c r="R905" s="253"/>
      <c r="S905" s="253"/>
      <c r="T905" s="253"/>
      <c r="U905" s="253"/>
      <c r="V905" s="253"/>
      <c r="W905" s="253"/>
      <c r="X905" s="253"/>
      <c r="Y905" s="253"/>
      <c r="Z905" s="253"/>
      <c r="AA905" s="253"/>
      <c r="AB905" s="253"/>
    </row>
    <row r="906" spans="1:28" ht="11.25" customHeight="1" x14ac:dyDescent="0.25">
      <c r="A906" s="376"/>
      <c r="B906" s="253"/>
      <c r="C906" s="422"/>
      <c r="D906" s="378"/>
      <c r="E906" s="423"/>
      <c r="F906" s="423"/>
      <c r="G906" s="423"/>
      <c r="H906" s="423"/>
      <c r="I906" s="423"/>
      <c r="J906" s="423"/>
      <c r="K906" s="423"/>
      <c r="L906" s="423"/>
      <c r="M906" s="253"/>
      <c r="N906" s="253"/>
      <c r="O906" s="253"/>
      <c r="P906" s="253"/>
      <c r="Q906" s="253"/>
      <c r="R906" s="253"/>
      <c r="S906" s="253"/>
      <c r="T906" s="253"/>
      <c r="U906" s="253"/>
      <c r="V906" s="253"/>
      <c r="W906" s="253"/>
      <c r="X906" s="253"/>
      <c r="Y906" s="253"/>
      <c r="Z906" s="253"/>
      <c r="AA906" s="253"/>
      <c r="AB906" s="253"/>
    </row>
    <row r="907" spans="1:28" ht="11.25" customHeight="1" x14ac:dyDescent="0.25">
      <c r="A907" s="376"/>
      <c r="B907" s="253"/>
      <c r="C907" s="422"/>
      <c r="D907" s="378"/>
      <c r="E907" s="423"/>
      <c r="F907" s="423"/>
      <c r="G907" s="423"/>
      <c r="H907" s="423"/>
      <c r="I907" s="423"/>
      <c r="J907" s="423"/>
      <c r="K907" s="423"/>
      <c r="L907" s="423"/>
      <c r="M907" s="253"/>
      <c r="N907" s="253"/>
      <c r="O907" s="253"/>
      <c r="P907" s="253"/>
      <c r="Q907" s="253"/>
      <c r="R907" s="253"/>
      <c r="S907" s="253"/>
      <c r="T907" s="253"/>
      <c r="U907" s="253"/>
      <c r="V907" s="253"/>
      <c r="W907" s="253"/>
      <c r="X907" s="253"/>
      <c r="Y907" s="253"/>
      <c r="Z907" s="253"/>
      <c r="AA907" s="253"/>
      <c r="AB907" s="253"/>
    </row>
    <row r="908" spans="1:28" ht="11.25" customHeight="1" x14ac:dyDescent="0.25">
      <c r="A908" s="376"/>
      <c r="B908" s="253"/>
      <c r="C908" s="422"/>
      <c r="D908" s="378"/>
      <c r="E908" s="423"/>
      <c r="F908" s="423"/>
      <c r="G908" s="423"/>
      <c r="H908" s="423"/>
      <c r="I908" s="423"/>
      <c r="J908" s="423"/>
      <c r="K908" s="423"/>
      <c r="L908" s="423"/>
      <c r="M908" s="253"/>
      <c r="N908" s="253"/>
      <c r="O908" s="253"/>
      <c r="P908" s="253"/>
      <c r="Q908" s="253"/>
      <c r="R908" s="253"/>
      <c r="S908" s="253"/>
      <c r="T908" s="253"/>
      <c r="U908" s="253"/>
      <c r="V908" s="253"/>
      <c r="W908" s="253"/>
      <c r="X908" s="253"/>
      <c r="Y908" s="253"/>
      <c r="Z908" s="253"/>
      <c r="AA908" s="253"/>
      <c r="AB908" s="253"/>
    </row>
    <row r="909" spans="1:28" ht="11.25" customHeight="1" x14ac:dyDescent="0.25">
      <c r="A909" s="376"/>
      <c r="B909" s="253"/>
      <c r="C909" s="422"/>
      <c r="D909" s="378"/>
      <c r="E909" s="423"/>
      <c r="F909" s="423"/>
      <c r="G909" s="423"/>
      <c r="H909" s="423"/>
      <c r="I909" s="423"/>
      <c r="J909" s="423"/>
      <c r="K909" s="423"/>
      <c r="L909" s="423"/>
      <c r="M909" s="253"/>
      <c r="N909" s="253"/>
      <c r="O909" s="253"/>
      <c r="P909" s="253"/>
      <c r="Q909" s="253"/>
      <c r="R909" s="253"/>
      <c r="S909" s="253"/>
      <c r="T909" s="253"/>
      <c r="U909" s="253"/>
      <c r="V909" s="253"/>
      <c r="W909" s="253"/>
      <c r="X909" s="253"/>
      <c r="Y909" s="253"/>
      <c r="Z909" s="253"/>
      <c r="AA909" s="253"/>
      <c r="AB909" s="253"/>
    </row>
    <row r="910" spans="1:28" ht="11.25" customHeight="1" x14ac:dyDescent="0.25">
      <c r="A910" s="376"/>
      <c r="B910" s="253"/>
      <c r="C910" s="422"/>
      <c r="D910" s="378"/>
      <c r="E910" s="423"/>
      <c r="F910" s="423"/>
      <c r="G910" s="423"/>
      <c r="H910" s="423"/>
      <c r="I910" s="423"/>
      <c r="J910" s="423"/>
      <c r="K910" s="423"/>
      <c r="L910" s="423"/>
      <c r="M910" s="253"/>
      <c r="N910" s="253"/>
      <c r="O910" s="253"/>
      <c r="P910" s="253"/>
      <c r="Q910" s="253"/>
      <c r="R910" s="253"/>
      <c r="S910" s="253"/>
      <c r="T910" s="253"/>
      <c r="U910" s="253"/>
      <c r="V910" s="253"/>
      <c r="W910" s="253"/>
      <c r="X910" s="253"/>
      <c r="Y910" s="253"/>
      <c r="Z910" s="253"/>
      <c r="AA910" s="253"/>
      <c r="AB910" s="253"/>
    </row>
    <row r="911" spans="1:28" ht="11.25" customHeight="1" x14ac:dyDescent="0.25">
      <c r="A911" s="376"/>
      <c r="B911" s="253"/>
      <c r="C911" s="422"/>
      <c r="D911" s="378"/>
      <c r="E911" s="423"/>
      <c r="F911" s="423"/>
      <c r="G911" s="423"/>
      <c r="H911" s="423"/>
      <c r="I911" s="423"/>
      <c r="J911" s="423"/>
      <c r="K911" s="423"/>
      <c r="L911" s="423"/>
      <c r="M911" s="253"/>
      <c r="N911" s="253"/>
      <c r="O911" s="253"/>
      <c r="P911" s="253"/>
      <c r="Q911" s="253"/>
      <c r="R911" s="253"/>
      <c r="S911" s="253"/>
      <c r="T911" s="253"/>
      <c r="U911" s="253"/>
      <c r="V911" s="253"/>
      <c r="W911" s="253"/>
      <c r="X911" s="253"/>
      <c r="Y911" s="253"/>
      <c r="Z911" s="253"/>
      <c r="AA911" s="253"/>
      <c r="AB911" s="253"/>
    </row>
    <row r="912" spans="1:28" ht="11.25" customHeight="1" x14ac:dyDescent="0.25">
      <c r="A912" s="376"/>
      <c r="B912" s="253"/>
      <c r="C912" s="422"/>
      <c r="D912" s="378"/>
      <c r="E912" s="423"/>
      <c r="F912" s="423"/>
      <c r="G912" s="423"/>
      <c r="H912" s="423"/>
      <c r="I912" s="423"/>
      <c r="J912" s="423"/>
      <c r="K912" s="423"/>
      <c r="L912" s="423"/>
      <c r="M912" s="253"/>
      <c r="N912" s="253"/>
      <c r="O912" s="253"/>
      <c r="P912" s="253"/>
      <c r="Q912" s="253"/>
      <c r="R912" s="253"/>
      <c r="S912" s="253"/>
      <c r="T912" s="253"/>
      <c r="U912" s="253"/>
      <c r="V912" s="253"/>
      <c r="W912" s="253"/>
      <c r="X912" s="253"/>
      <c r="Y912" s="253"/>
      <c r="Z912" s="253"/>
      <c r="AA912" s="253"/>
      <c r="AB912" s="253"/>
    </row>
    <row r="913" spans="1:28" ht="11.25" customHeight="1" x14ac:dyDescent="0.25">
      <c r="A913" s="376"/>
      <c r="B913" s="253"/>
      <c r="C913" s="422"/>
      <c r="D913" s="378"/>
      <c r="E913" s="423"/>
      <c r="F913" s="423"/>
      <c r="G913" s="423"/>
      <c r="H913" s="423"/>
      <c r="I913" s="423"/>
      <c r="J913" s="423"/>
      <c r="K913" s="423"/>
      <c r="L913" s="423"/>
      <c r="M913" s="253"/>
      <c r="N913" s="253"/>
      <c r="O913" s="253"/>
      <c r="P913" s="253"/>
      <c r="Q913" s="253"/>
      <c r="R913" s="253"/>
      <c r="S913" s="253"/>
      <c r="T913" s="253"/>
      <c r="U913" s="253"/>
      <c r="V913" s="253"/>
      <c r="W913" s="253"/>
      <c r="X913" s="253"/>
      <c r="Y913" s="253"/>
      <c r="Z913" s="253"/>
      <c r="AA913" s="253"/>
      <c r="AB913" s="253"/>
    </row>
    <row r="914" spans="1:28" ht="11.25" customHeight="1" x14ac:dyDescent="0.25">
      <c r="A914" s="376"/>
      <c r="B914" s="253"/>
      <c r="C914" s="422"/>
      <c r="D914" s="378"/>
      <c r="E914" s="423"/>
      <c r="F914" s="423"/>
      <c r="G914" s="423"/>
      <c r="H914" s="423"/>
      <c r="I914" s="423"/>
      <c r="J914" s="423"/>
      <c r="K914" s="423"/>
      <c r="L914" s="423"/>
      <c r="M914" s="253"/>
      <c r="N914" s="253"/>
      <c r="O914" s="253"/>
      <c r="P914" s="253"/>
      <c r="Q914" s="253"/>
      <c r="R914" s="253"/>
      <c r="S914" s="253"/>
      <c r="T914" s="253"/>
      <c r="U914" s="253"/>
      <c r="V914" s="253"/>
      <c r="W914" s="253"/>
      <c r="X914" s="253"/>
      <c r="Y914" s="253"/>
      <c r="Z914" s="253"/>
      <c r="AA914" s="253"/>
      <c r="AB914" s="253"/>
    </row>
    <row r="915" spans="1:28" ht="11.25" customHeight="1" x14ac:dyDescent="0.25">
      <c r="A915" s="376"/>
      <c r="B915" s="253"/>
      <c r="C915" s="422"/>
      <c r="D915" s="378"/>
      <c r="E915" s="423"/>
      <c r="F915" s="423"/>
      <c r="G915" s="423"/>
      <c r="H915" s="423"/>
      <c r="I915" s="423"/>
      <c r="J915" s="423"/>
      <c r="K915" s="423"/>
      <c r="L915" s="423"/>
      <c r="M915" s="253"/>
      <c r="N915" s="253"/>
      <c r="O915" s="253"/>
      <c r="P915" s="253"/>
      <c r="Q915" s="253"/>
      <c r="R915" s="253"/>
      <c r="S915" s="253"/>
      <c r="T915" s="253"/>
      <c r="U915" s="253"/>
      <c r="V915" s="253"/>
      <c r="W915" s="253"/>
      <c r="X915" s="253"/>
      <c r="Y915" s="253"/>
      <c r="Z915" s="253"/>
      <c r="AA915" s="253"/>
      <c r="AB915" s="253"/>
    </row>
    <row r="916" spans="1:28" ht="11.25" customHeight="1" x14ac:dyDescent="0.25">
      <c r="A916" s="376"/>
      <c r="B916" s="253"/>
      <c r="C916" s="422"/>
      <c r="D916" s="378"/>
      <c r="E916" s="423"/>
      <c r="F916" s="423"/>
      <c r="G916" s="423"/>
      <c r="H916" s="423"/>
      <c r="I916" s="423"/>
      <c r="J916" s="423"/>
      <c r="K916" s="423"/>
      <c r="L916" s="423"/>
      <c r="M916" s="253"/>
      <c r="N916" s="253"/>
      <c r="O916" s="253"/>
      <c r="P916" s="253"/>
      <c r="Q916" s="253"/>
      <c r="R916" s="253"/>
      <c r="S916" s="253"/>
      <c r="T916" s="253"/>
      <c r="U916" s="253"/>
      <c r="V916" s="253"/>
      <c r="W916" s="253"/>
      <c r="X916" s="253"/>
      <c r="Y916" s="253"/>
      <c r="Z916" s="253"/>
      <c r="AA916" s="253"/>
      <c r="AB916" s="253"/>
    </row>
    <row r="917" spans="1:28" ht="11.25" customHeight="1" x14ac:dyDescent="0.25">
      <c r="A917" s="376"/>
      <c r="B917" s="253"/>
      <c r="C917" s="422"/>
      <c r="D917" s="378"/>
      <c r="E917" s="423"/>
      <c r="F917" s="423"/>
      <c r="G917" s="423"/>
      <c r="H917" s="423"/>
      <c r="I917" s="423"/>
      <c r="J917" s="423"/>
      <c r="K917" s="423"/>
      <c r="L917" s="423"/>
      <c r="M917" s="253"/>
      <c r="N917" s="253"/>
      <c r="O917" s="253"/>
      <c r="P917" s="253"/>
      <c r="Q917" s="253"/>
      <c r="R917" s="253"/>
      <c r="S917" s="253"/>
      <c r="T917" s="253"/>
      <c r="U917" s="253"/>
      <c r="V917" s="253"/>
      <c r="W917" s="253"/>
      <c r="X917" s="253"/>
      <c r="Y917" s="253"/>
      <c r="Z917" s="253"/>
      <c r="AA917" s="253"/>
      <c r="AB917" s="253"/>
    </row>
    <row r="918" spans="1:28" ht="11.25" customHeight="1" x14ac:dyDescent="0.25">
      <c r="A918" s="376"/>
      <c r="B918" s="253"/>
      <c r="C918" s="422"/>
      <c r="D918" s="378"/>
      <c r="E918" s="423"/>
      <c r="F918" s="423"/>
      <c r="G918" s="423"/>
      <c r="H918" s="423"/>
      <c r="I918" s="423"/>
      <c r="J918" s="423"/>
      <c r="K918" s="423"/>
      <c r="L918" s="423"/>
      <c r="M918" s="253"/>
      <c r="N918" s="253"/>
      <c r="O918" s="253"/>
      <c r="P918" s="253"/>
      <c r="Q918" s="253"/>
      <c r="R918" s="253"/>
      <c r="S918" s="253"/>
      <c r="T918" s="253"/>
      <c r="U918" s="253"/>
      <c r="V918" s="253"/>
      <c r="W918" s="253"/>
      <c r="X918" s="253"/>
      <c r="Y918" s="253"/>
      <c r="Z918" s="253"/>
      <c r="AA918" s="253"/>
      <c r="AB918" s="253"/>
    </row>
    <row r="919" spans="1:28" ht="11.25" customHeight="1" x14ac:dyDescent="0.25">
      <c r="A919" s="376"/>
      <c r="B919" s="253"/>
      <c r="C919" s="422"/>
      <c r="D919" s="378"/>
      <c r="E919" s="423"/>
      <c r="F919" s="423"/>
      <c r="G919" s="423"/>
      <c r="H919" s="423"/>
      <c r="I919" s="423"/>
      <c r="J919" s="423"/>
      <c r="K919" s="423"/>
      <c r="L919" s="423"/>
      <c r="M919" s="253"/>
      <c r="N919" s="253"/>
      <c r="O919" s="253"/>
      <c r="P919" s="253"/>
      <c r="Q919" s="253"/>
      <c r="R919" s="253"/>
      <c r="S919" s="253"/>
      <c r="T919" s="253"/>
      <c r="U919" s="253"/>
      <c r="V919" s="253"/>
      <c r="W919" s="253"/>
      <c r="X919" s="253"/>
      <c r="Y919" s="253"/>
      <c r="Z919" s="253"/>
      <c r="AA919" s="253"/>
      <c r="AB919" s="253"/>
    </row>
    <row r="920" spans="1:28" ht="11.25" customHeight="1" x14ac:dyDescent="0.25">
      <c r="A920" s="376"/>
      <c r="B920" s="253"/>
      <c r="C920" s="422"/>
      <c r="D920" s="378"/>
      <c r="E920" s="423"/>
      <c r="F920" s="423"/>
      <c r="G920" s="423"/>
      <c r="H920" s="423"/>
      <c r="I920" s="423"/>
      <c r="J920" s="423"/>
      <c r="K920" s="423"/>
      <c r="L920" s="423"/>
      <c r="M920" s="253"/>
      <c r="N920" s="253"/>
      <c r="O920" s="253"/>
      <c r="P920" s="253"/>
      <c r="Q920" s="253"/>
      <c r="R920" s="253"/>
      <c r="S920" s="253"/>
      <c r="T920" s="253"/>
      <c r="U920" s="253"/>
      <c r="V920" s="253"/>
      <c r="W920" s="253"/>
      <c r="X920" s="253"/>
      <c r="Y920" s="253"/>
      <c r="Z920" s="253"/>
      <c r="AA920" s="253"/>
      <c r="AB920" s="253"/>
    </row>
    <row r="921" spans="1:28" ht="11.25" customHeight="1" x14ac:dyDescent="0.25">
      <c r="A921" s="376"/>
      <c r="B921" s="253"/>
      <c r="C921" s="422"/>
      <c r="D921" s="378"/>
      <c r="E921" s="423"/>
      <c r="F921" s="423"/>
      <c r="G921" s="423"/>
      <c r="H921" s="423"/>
      <c r="I921" s="423"/>
      <c r="J921" s="423"/>
      <c r="K921" s="423"/>
      <c r="L921" s="423"/>
      <c r="M921" s="253"/>
      <c r="N921" s="253"/>
      <c r="O921" s="253"/>
      <c r="P921" s="253"/>
      <c r="Q921" s="253"/>
      <c r="R921" s="253"/>
      <c r="S921" s="253"/>
      <c r="T921" s="253"/>
      <c r="U921" s="253"/>
      <c r="V921" s="253"/>
      <c r="W921" s="253"/>
      <c r="X921" s="253"/>
      <c r="Y921" s="253"/>
      <c r="Z921" s="253"/>
      <c r="AA921" s="253"/>
      <c r="AB921" s="253"/>
    </row>
    <row r="922" spans="1:28" ht="11.25" customHeight="1" x14ac:dyDescent="0.25">
      <c r="A922" s="376"/>
      <c r="B922" s="253"/>
      <c r="C922" s="422"/>
      <c r="D922" s="378"/>
      <c r="E922" s="423"/>
      <c r="F922" s="423"/>
      <c r="G922" s="423"/>
      <c r="H922" s="423"/>
      <c r="I922" s="423"/>
      <c r="J922" s="423"/>
      <c r="K922" s="423"/>
      <c r="L922" s="423"/>
      <c r="M922" s="253"/>
      <c r="N922" s="253"/>
      <c r="O922" s="253"/>
      <c r="P922" s="253"/>
      <c r="Q922" s="253"/>
      <c r="R922" s="253"/>
      <c r="S922" s="253"/>
      <c r="T922" s="253"/>
      <c r="U922" s="253"/>
      <c r="V922" s="253"/>
      <c r="W922" s="253"/>
      <c r="X922" s="253"/>
      <c r="Y922" s="253"/>
      <c r="Z922" s="253"/>
      <c r="AA922" s="253"/>
      <c r="AB922" s="253"/>
    </row>
    <row r="923" spans="1:28" ht="11.25" customHeight="1" x14ac:dyDescent="0.25">
      <c r="A923" s="376"/>
      <c r="B923" s="253"/>
      <c r="C923" s="422"/>
      <c r="D923" s="378"/>
      <c r="E923" s="423"/>
      <c r="F923" s="423"/>
      <c r="G923" s="423"/>
      <c r="H923" s="423"/>
      <c r="I923" s="423"/>
      <c r="J923" s="423"/>
      <c r="K923" s="423"/>
      <c r="L923" s="423"/>
      <c r="M923" s="253"/>
      <c r="N923" s="253"/>
      <c r="O923" s="253"/>
      <c r="P923" s="253"/>
      <c r="Q923" s="253"/>
      <c r="R923" s="253"/>
      <c r="S923" s="253"/>
      <c r="T923" s="253"/>
      <c r="U923" s="253"/>
      <c r="V923" s="253"/>
      <c r="W923" s="253"/>
      <c r="X923" s="253"/>
      <c r="Y923" s="253"/>
      <c r="Z923" s="253"/>
      <c r="AA923" s="253"/>
      <c r="AB923" s="253"/>
    </row>
    <row r="924" spans="1:28" ht="11.25" customHeight="1" x14ac:dyDescent="0.25">
      <c r="A924" s="376"/>
      <c r="B924" s="253"/>
      <c r="C924" s="422"/>
      <c r="D924" s="378"/>
      <c r="E924" s="423"/>
      <c r="F924" s="423"/>
      <c r="G924" s="423"/>
      <c r="H924" s="423"/>
      <c r="I924" s="423"/>
      <c r="J924" s="423"/>
      <c r="K924" s="423"/>
      <c r="L924" s="423"/>
      <c r="M924" s="253"/>
      <c r="N924" s="253"/>
      <c r="O924" s="253"/>
      <c r="P924" s="253"/>
      <c r="Q924" s="253"/>
      <c r="R924" s="253"/>
      <c r="S924" s="253"/>
      <c r="T924" s="253"/>
      <c r="U924" s="253"/>
      <c r="V924" s="253"/>
      <c r="W924" s="253"/>
      <c r="X924" s="253"/>
      <c r="Y924" s="253"/>
      <c r="Z924" s="253"/>
      <c r="AA924" s="253"/>
      <c r="AB924" s="253"/>
    </row>
    <row r="925" spans="1:28" ht="11.25" customHeight="1" x14ac:dyDescent="0.25">
      <c r="A925" s="376"/>
      <c r="B925" s="253"/>
      <c r="C925" s="422"/>
      <c r="D925" s="378"/>
      <c r="E925" s="423"/>
      <c r="F925" s="423"/>
      <c r="G925" s="423"/>
      <c r="H925" s="423"/>
      <c r="I925" s="423"/>
      <c r="J925" s="423"/>
      <c r="K925" s="423"/>
      <c r="L925" s="423"/>
      <c r="M925" s="253"/>
      <c r="N925" s="253"/>
      <c r="O925" s="253"/>
      <c r="P925" s="253"/>
      <c r="Q925" s="253"/>
      <c r="R925" s="253"/>
      <c r="S925" s="253"/>
      <c r="T925" s="253"/>
      <c r="U925" s="253"/>
      <c r="V925" s="253"/>
      <c r="W925" s="253"/>
      <c r="X925" s="253"/>
      <c r="Y925" s="253"/>
      <c r="Z925" s="253"/>
      <c r="AA925" s="253"/>
      <c r="AB925" s="253"/>
    </row>
    <row r="926" spans="1:28" ht="11.25" customHeight="1" x14ac:dyDescent="0.25">
      <c r="A926" s="376"/>
      <c r="B926" s="253"/>
      <c r="C926" s="422"/>
      <c r="D926" s="378"/>
      <c r="E926" s="423"/>
      <c r="F926" s="423"/>
      <c r="G926" s="423"/>
      <c r="H926" s="423"/>
      <c r="I926" s="423"/>
      <c r="J926" s="423"/>
      <c r="K926" s="423"/>
      <c r="L926" s="423"/>
      <c r="M926" s="253"/>
      <c r="N926" s="253"/>
      <c r="O926" s="253"/>
      <c r="P926" s="253"/>
      <c r="Q926" s="253"/>
      <c r="R926" s="253"/>
      <c r="S926" s="253"/>
      <c r="T926" s="253"/>
      <c r="U926" s="253"/>
      <c r="V926" s="253"/>
      <c r="W926" s="253"/>
      <c r="X926" s="253"/>
      <c r="Y926" s="253"/>
      <c r="Z926" s="253"/>
      <c r="AA926" s="253"/>
      <c r="AB926" s="253"/>
    </row>
    <row r="927" spans="1:28" ht="11.25" customHeight="1" x14ac:dyDescent="0.25">
      <c r="A927" s="376"/>
      <c r="B927" s="253"/>
      <c r="C927" s="422"/>
      <c r="D927" s="378"/>
      <c r="E927" s="423"/>
      <c r="F927" s="423"/>
      <c r="G927" s="423"/>
      <c r="H927" s="423"/>
      <c r="I927" s="423"/>
      <c r="J927" s="423"/>
      <c r="K927" s="423"/>
      <c r="L927" s="423"/>
      <c r="M927" s="253"/>
      <c r="N927" s="253"/>
      <c r="O927" s="253"/>
      <c r="P927" s="253"/>
      <c r="Q927" s="253"/>
      <c r="R927" s="253"/>
      <c r="S927" s="253"/>
      <c r="T927" s="253"/>
      <c r="U927" s="253"/>
      <c r="V927" s="253"/>
      <c r="W927" s="253"/>
      <c r="X927" s="253"/>
      <c r="Y927" s="253"/>
      <c r="Z927" s="253"/>
      <c r="AA927" s="253"/>
      <c r="AB927" s="253"/>
    </row>
    <row r="928" spans="1:28" ht="11.25" customHeight="1" x14ac:dyDescent="0.25">
      <c r="A928" s="376"/>
      <c r="B928" s="253"/>
      <c r="C928" s="422"/>
      <c r="D928" s="378"/>
      <c r="E928" s="423"/>
      <c r="F928" s="423"/>
      <c r="G928" s="423"/>
      <c r="H928" s="423"/>
      <c r="I928" s="423"/>
      <c r="J928" s="423"/>
      <c r="K928" s="423"/>
      <c r="L928" s="423"/>
      <c r="M928" s="253"/>
      <c r="N928" s="253"/>
      <c r="O928" s="253"/>
      <c r="P928" s="253"/>
      <c r="Q928" s="253"/>
      <c r="R928" s="253"/>
      <c r="S928" s="253"/>
      <c r="T928" s="253"/>
      <c r="U928" s="253"/>
      <c r="V928" s="253"/>
      <c r="W928" s="253"/>
      <c r="X928" s="253"/>
      <c r="Y928" s="253"/>
      <c r="Z928" s="253"/>
      <c r="AA928" s="253"/>
      <c r="AB928" s="253"/>
    </row>
    <row r="929" spans="1:28" ht="11.25" customHeight="1" x14ac:dyDescent="0.25">
      <c r="A929" s="376"/>
      <c r="B929" s="253"/>
      <c r="C929" s="422"/>
      <c r="D929" s="378"/>
      <c r="E929" s="423"/>
      <c r="F929" s="423"/>
      <c r="G929" s="423"/>
      <c r="H929" s="423"/>
      <c r="I929" s="423"/>
      <c r="J929" s="423"/>
      <c r="K929" s="423"/>
      <c r="L929" s="423"/>
      <c r="M929" s="253"/>
      <c r="N929" s="253"/>
      <c r="O929" s="253"/>
      <c r="P929" s="253"/>
      <c r="Q929" s="253"/>
      <c r="R929" s="253"/>
      <c r="S929" s="253"/>
      <c r="T929" s="253"/>
      <c r="U929" s="253"/>
      <c r="V929" s="253"/>
      <c r="W929" s="253"/>
      <c r="X929" s="253"/>
      <c r="Y929" s="253"/>
      <c r="Z929" s="253"/>
      <c r="AA929" s="253"/>
      <c r="AB929" s="253"/>
    </row>
    <row r="930" spans="1:28" ht="11.25" customHeight="1" x14ac:dyDescent="0.25">
      <c r="A930" s="376"/>
      <c r="B930" s="253"/>
      <c r="C930" s="422"/>
      <c r="D930" s="378"/>
      <c r="E930" s="423"/>
      <c r="F930" s="423"/>
      <c r="G930" s="423"/>
      <c r="H930" s="423"/>
      <c r="I930" s="423"/>
      <c r="J930" s="423"/>
      <c r="K930" s="423"/>
      <c r="L930" s="423"/>
      <c r="M930" s="253"/>
      <c r="N930" s="253"/>
      <c r="O930" s="253"/>
      <c r="P930" s="253"/>
      <c r="Q930" s="253"/>
      <c r="R930" s="253"/>
      <c r="S930" s="253"/>
      <c r="T930" s="253"/>
      <c r="U930" s="253"/>
      <c r="V930" s="253"/>
      <c r="W930" s="253"/>
      <c r="X930" s="253"/>
      <c r="Y930" s="253"/>
      <c r="Z930" s="253"/>
      <c r="AA930" s="253"/>
      <c r="AB930" s="253"/>
    </row>
    <row r="931" spans="1:28" ht="11.25" customHeight="1" x14ac:dyDescent="0.25">
      <c r="A931" s="376"/>
      <c r="B931" s="253"/>
      <c r="C931" s="422"/>
      <c r="D931" s="378"/>
      <c r="E931" s="423"/>
      <c r="F931" s="423"/>
      <c r="G931" s="423"/>
      <c r="H931" s="423"/>
      <c r="I931" s="423"/>
      <c r="J931" s="423"/>
      <c r="K931" s="423"/>
      <c r="L931" s="423"/>
      <c r="M931" s="253"/>
      <c r="N931" s="253"/>
      <c r="O931" s="253"/>
      <c r="P931" s="253"/>
      <c r="Q931" s="253"/>
      <c r="R931" s="253"/>
      <c r="S931" s="253"/>
      <c r="T931" s="253"/>
      <c r="U931" s="253"/>
      <c r="V931" s="253"/>
      <c r="W931" s="253"/>
      <c r="X931" s="253"/>
      <c r="Y931" s="253"/>
      <c r="Z931" s="253"/>
      <c r="AA931" s="253"/>
      <c r="AB931" s="253"/>
    </row>
    <row r="932" spans="1:28" ht="11.25" customHeight="1" x14ac:dyDescent="0.25">
      <c r="A932" s="376"/>
      <c r="B932" s="253"/>
      <c r="C932" s="422"/>
      <c r="D932" s="378"/>
      <c r="E932" s="423"/>
      <c r="F932" s="423"/>
      <c r="G932" s="423"/>
      <c r="H932" s="423"/>
      <c r="I932" s="423"/>
      <c r="J932" s="423"/>
      <c r="K932" s="423"/>
      <c r="L932" s="423"/>
      <c r="M932" s="253"/>
      <c r="N932" s="253"/>
      <c r="O932" s="253"/>
      <c r="P932" s="253"/>
      <c r="Q932" s="253"/>
      <c r="R932" s="253"/>
      <c r="S932" s="253"/>
      <c r="T932" s="253"/>
      <c r="U932" s="253"/>
      <c r="V932" s="253"/>
      <c r="W932" s="253"/>
      <c r="X932" s="253"/>
      <c r="Y932" s="253"/>
      <c r="Z932" s="253"/>
      <c r="AA932" s="253"/>
      <c r="AB932" s="253"/>
    </row>
    <row r="933" spans="1:28" ht="11.25" customHeight="1" x14ac:dyDescent="0.25">
      <c r="A933" s="376"/>
      <c r="B933" s="253"/>
      <c r="C933" s="422"/>
      <c r="D933" s="378"/>
      <c r="E933" s="423"/>
      <c r="F933" s="423"/>
      <c r="G933" s="423"/>
      <c r="H933" s="423"/>
      <c r="I933" s="423"/>
      <c r="J933" s="423"/>
      <c r="K933" s="423"/>
      <c r="L933" s="423"/>
      <c r="M933" s="253"/>
      <c r="N933" s="253"/>
      <c r="O933" s="253"/>
      <c r="P933" s="253"/>
      <c r="Q933" s="253"/>
      <c r="R933" s="253"/>
      <c r="S933" s="253"/>
      <c r="T933" s="253"/>
      <c r="U933" s="253"/>
      <c r="V933" s="253"/>
      <c r="W933" s="253"/>
      <c r="X933" s="253"/>
      <c r="Y933" s="253"/>
      <c r="Z933" s="253"/>
      <c r="AA933" s="253"/>
      <c r="AB933" s="253"/>
    </row>
    <row r="934" spans="1:28" ht="11.25" customHeight="1" x14ac:dyDescent="0.25">
      <c r="A934" s="376"/>
      <c r="B934" s="253"/>
      <c r="C934" s="422"/>
      <c r="D934" s="378"/>
      <c r="E934" s="423"/>
      <c r="F934" s="423"/>
      <c r="G934" s="423"/>
      <c r="H934" s="423"/>
      <c r="I934" s="423"/>
      <c r="J934" s="423"/>
      <c r="K934" s="423"/>
      <c r="L934" s="423"/>
      <c r="M934" s="253"/>
      <c r="N934" s="253"/>
      <c r="O934" s="253"/>
      <c r="P934" s="253"/>
      <c r="Q934" s="253"/>
      <c r="R934" s="253"/>
      <c r="S934" s="253"/>
      <c r="T934" s="253"/>
      <c r="U934" s="253"/>
      <c r="V934" s="253"/>
      <c r="W934" s="253"/>
      <c r="X934" s="253"/>
      <c r="Y934" s="253"/>
      <c r="Z934" s="253"/>
      <c r="AA934" s="253"/>
      <c r="AB934" s="253"/>
    </row>
    <row r="935" spans="1:28" ht="11.25" customHeight="1" x14ac:dyDescent="0.25">
      <c r="A935" s="376"/>
      <c r="B935" s="253"/>
      <c r="C935" s="422"/>
      <c r="D935" s="378"/>
      <c r="E935" s="423"/>
      <c r="F935" s="423"/>
      <c r="G935" s="423"/>
      <c r="H935" s="423"/>
      <c r="I935" s="423"/>
      <c r="J935" s="423"/>
      <c r="K935" s="423"/>
      <c r="L935" s="423"/>
      <c r="M935" s="253"/>
      <c r="N935" s="253"/>
      <c r="O935" s="253"/>
      <c r="P935" s="253"/>
      <c r="Q935" s="253"/>
      <c r="R935" s="253"/>
      <c r="S935" s="253"/>
      <c r="T935" s="253"/>
      <c r="U935" s="253"/>
      <c r="V935" s="253"/>
      <c r="W935" s="253"/>
      <c r="X935" s="253"/>
      <c r="Y935" s="253"/>
      <c r="Z935" s="253"/>
      <c r="AA935" s="253"/>
      <c r="AB935" s="253"/>
    </row>
    <row r="936" spans="1:28" ht="11.25" customHeight="1" x14ac:dyDescent="0.25">
      <c r="A936" s="376"/>
      <c r="B936" s="253"/>
      <c r="C936" s="422"/>
      <c r="D936" s="378"/>
      <c r="E936" s="423"/>
      <c r="F936" s="423"/>
      <c r="G936" s="423"/>
      <c r="H936" s="423"/>
      <c r="I936" s="423"/>
      <c r="J936" s="423"/>
      <c r="K936" s="423"/>
      <c r="L936" s="423"/>
      <c r="M936" s="253"/>
      <c r="N936" s="253"/>
      <c r="O936" s="253"/>
      <c r="P936" s="253"/>
      <c r="Q936" s="253"/>
      <c r="R936" s="253"/>
      <c r="S936" s="253"/>
      <c r="T936" s="253"/>
      <c r="U936" s="253"/>
      <c r="V936" s="253"/>
      <c r="W936" s="253"/>
      <c r="X936" s="253"/>
      <c r="Y936" s="253"/>
      <c r="Z936" s="253"/>
      <c r="AA936" s="253"/>
      <c r="AB936" s="253"/>
    </row>
    <row r="937" spans="1:28" ht="11.25" customHeight="1" x14ac:dyDescent="0.25">
      <c r="A937" s="376"/>
      <c r="B937" s="253"/>
      <c r="C937" s="422"/>
      <c r="D937" s="378"/>
      <c r="E937" s="423"/>
      <c r="F937" s="423"/>
      <c r="G937" s="423"/>
      <c r="H937" s="423"/>
      <c r="I937" s="423"/>
      <c r="J937" s="423"/>
      <c r="K937" s="423"/>
      <c r="L937" s="423"/>
      <c r="M937" s="253"/>
      <c r="N937" s="253"/>
      <c r="O937" s="253"/>
      <c r="P937" s="253"/>
      <c r="Q937" s="253"/>
      <c r="R937" s="253"/>
      <c r="S937" s="253"/>
      <c r="T937" s="253"/>
      <c r="U937" s="253"/>
      <c r="V937" s="253"/>
      <c r="W937" s="253"/>
      <c r="X937" s="253"/>
      <c r="Y937" s="253"/>
      <c r="Z937" s="253"/>
      <c r="AA937" s="253"/>
      <c r="AB937" s="253"/>
    </row>
    <row r="938" spans="1:28" ht="11.25" customHeight="1" x14ac:dyDescent="0.25">
      <c r="A938" s="376"/>
      <c r="B938" s="253"/>
      <c r="C938" s="422"/>
      <c r="D938" s="378"/>
      <c r="E938" s="423"/>
      <c r="F938" s="423"/>
      <c r="G938" s="423"/>
      <c r="H938" s="423"/>
      <c r="I938" s="423"/>
      <c r="J938" s="423"/>
      <c r="K938" s="423"/>
      <c r="L938" s="423"/>
      <c r="M938" s="253"/>
      <c r="N938" s="253"/>
      <c r="O938" s="253"/>
      <c r="P938" s="253"/>
      <c r="Q938" s="253"/>
      <c r="R938" s="253"/>
      <c r="S938" s="253"/>
      <c r="T938" s="253"/>
      <c r="U938" s="253"/>
      <c r="V938" s="253"/>
      <c r="W938" s="253"/>
      <c r="X938" s="253"/>
      <c r="Y938" s="253"/>
      <c r="Z938" s="253"/>
      <c r="AA938" s="253"/>
      <c r="AB938" s="253"/>
    </row>
    <row r="939" spans="1:28" ht="11.25" customHeight="1" x14ac:dyDescent="0.25">
      <c r="A939" s="376"/>
      <c r="B939" s="253"/>
      <c r="C939" s="422"/>
      <c r="D939" s="378"/>
      <c r="E939" s="423"/>
      <c r="F939" s="423"/>
      <c r="G939" s="423"/>
      <c r="H939" s="423"/>
      <c r="I939" s="423"/>
      <c r="J939" s="423"/>
      <c r="K939" s="423"/>
      <c r="L939" s="423"/>
      <c r="M939" s="253"/>
      <c r="N939" s="253"/>
      <c r="O939" s="253"/>
      <c r="P939" s="253"/>
      <c r="Q939" s="253"/>
      <c r="R939" s="253"/>
      <c r="S939" s="253"/>
      <c r="T939" s="253"/>
      <c r="U939" s="253"/>
      <c r="V939" s="253"/>
      <c r="W939" s="253"/>
      <c r="X939" s="253"/>
      <c r="Y939" s="253"/>
      <c r="Z939" s="253"/>
      <c r="AA939" s="253"/>
      <c r="AB939" s="253"/>
    </row>
    <row r="940" spans="1:28" ht="11.25" customHeight="1" x14ac:dyDescent="0.25">
      <c r="A940" s="376"/>
      <c r="B940" s="253"/>
      <c r="C940" s="422"/>
      <c r="D940" s="378"/>
      <c r="E940" s="423"/>
      <c r="F940" s="423"/>
      <c r="G940" s="423"/>
      <c r="H940" s="423"/>
      <c r="I940" s="423"/>
      <c r="J940" s="423"/>
      <c r="K940" s="423"/>
      <c r="L940" s="423"/>
      <c r="M940" s="253"/>
      <c r="N940" s="253"/>
      <c r="O940" s="253"/>
      <c r="P940" s="253"/>
      <c r="Q940" s="253"/>
      <c r="R940" s="253"/>
      <c r="S940" s="253"/>
      <c r="T940" s="253"/>
      <c r="U940" s="253"/>
      <c r="V940" s="253"/>
      <c r="W940" s="253"/>
      <c r="X940" s="253"/>
      <c r="Y940" s="253"/>
      <c r="Z940" s="253"/>
      <c r="AA940" s="253"/>
      <c r="AB940" s="253"/>
    </row>
    <row r="941" spans="1:28" ht="11.25" customHeight="1" x14ac:dyDescent="0.25">
      <c r="A941" s="376"/>
      <c r="B941" s="253"/>
      <c r="C941" s="422"/>
      <c r="D941" s="378"/>
      <c r="E941" s="423"/>
      <c r="F941" s="423"/>
      <c r="G941" s="423"/>
      <c r="H941" s="423"/>
      <c r="I941" s="423"/>
      <c r="J941" s="423"/>
      <c r="K941" s="423"/>
      <c r="L941" s="423"/>
      <c r="M941" s="253"/>
      <c r="N941" s="253"/>
      <c r="O941" s="253"/>
      <c r="P941" s="253"/>
      <c r="Q941" s="253"/>
      <c r="R941" s="253"/>
      <c r="S941" s="253"/>
      <c r="T941" s="253"/>
      <c r="U941" s="253"/>
      <c r="V941" s="253"/>
      <c r="W941" s="253"/>
      <c r="X941" s="253"/>
      <c r="Y941" s="253"/>
      <c r="Z941" s="253"/>
      <c r="AA941" s="253"/>
      <c r="AB941" s="253"/>
    </row>
    <row r="942" spans="1:28" ht="11.25" customHeight="1" x14ac:dyDescent="0.25">
      <c r="A942" s="376"/>
      <c r="B942" s="253"/>
      <c r="C942" s="422"/>
      <c r="D942" s="378"/>
      <c r="E942" s="423"/>
      <c r="F942" s="423"/>
      <c r="G942" s="423"/>
      <c r="H942" s="423"/>
      <c r="I942" s="423"/>
      <c r="J942" s="423"/>
      <c r="K942" s="423"/>
      <c r="L942" s="423"/>
      <c r="M942" s="253"/>
      <c r="N942" s="253"/>
      <c r="O942" s="253"/>
      <c r="P942" s="253"/>
      <c r="Q942" s="253"/>
      <c r="R942" s="253"/>
      <c r="S942" s="253"/>
      <c r="T942" s="253"/>
      <c r="U942" s="253"/>
      <c r="V942" s="253"/>
      <c r="W942" s="253"/>
      <c r="X942" s="253"/>
      <c r="Y942" s="253"/>
      <c r="Z942" s="253"/>
      <c r="AA942" s="253"/>
      <c r="AB942" s="253"/>
    </row>
    <row r="943" spans="1:28" ht="11.25" customHeight="1" x14ac:dyDescent="0.25">
      <c r="A943" s="376"/>
      <c r="B943" s="253"/>
      <c r="C943" s="422"/>
      <c r="D943" s="378"/>
      <c r="E943" s="423"/>
      <c r="F943" s="423"/>
      <c r="G943" s="423"/>
      <c r="H943" s="423"/>
      <c r="I943" s="423"/>
      <c r="J943" s="423"/>
      <c r="K943" s="423"/>
      <c r="L943" s="423"/>
      <c r="M943" s="253"/>
      <c r="N943" s="253"/>
      <c r="O943" s="253"/>
      <c r="P943" s="253"/>
      <c r="Q943" s="253"/>
      <c r="R943" s="253"/>
      <c r="S943" s="253"/>
      <c r="T943" s="253"/>
      <c r="U943" s="253"/>
      <c r="V943" s="253"/>
      <c r="W943" s="253"/>
      <c r="X943" s="253"/>
      <c r="Y943" s="253"/>
      <c r="Z943" s="253"/>
      <c r="AA943" s="253"/>
      <c r="AB943" s="253"/>
    </row>
    <row r="944" spans="1:28" ht="11.25" customHeight="1" x14ac:dyDescent="0.25">
      <c r="A944" s="376"/>
      <c r="B944" s="253"/>
      <c r="C944" s="422"/>
      <c r="D944" s="378"/>
      <c r="E944" s="423"/>
      <c r="F944" s="423"/>
      <c r="G944" s="423"/>
      <c r="H944" s="423"/>
      <c r="I944" s="423"/>
      <c r="J944" s="423"/>
      <c r="K944" s="423"/>
      <c r="L944" s="423"/>
      <c r="M944" s="253"/>
      <c r="N944" s="253"/>
      <c r="O944" s="253"/>
      <c r="P944" s="253"/>
      <c r="Q944" s="253"/>
      <c r="R944" s="253"/>
      <c r="S944" s="253"/>
      <c r="T944" s="253"/>
      <c r="U944" s="253"/>
      <c r="V944" s="253"/>
      <c r="W944" s="253"/>
      <c r="X944" s="253"/>
      <c r="Y944" s="253"/>
      <c r="Z944" s="253"/>
      <c r="AA944" s="253"/>
      <c r="AB944" s="253"/>
    </row>
    <row r="945" spans="1:28" ht="11.25" customHeight="1" x14ac:dyDescent="0.25">
      <c r="A945" s="376"/>
      <c r="B945" s="253"/>
      <c r="C945" s="422"/>
      <c r="D945" s="378"/>
      <c r="E945" s="423"/>
      <c r="F945" s="423"/>
      <c r="G945" s="423"/>
      <c r="H945" s="423"/>
      <c r="I945" s="423"/>
      <c r="J945" s="423"/>
      <c r="K945" s="423"/>
      <c r="L945" s="423"/>
      <c r="M945" s="253"/>
      <c r="N945" s="253"/>
      <c r="O945" s="253"/>
      <c r="P945" s="253"/>
      <c r="Q945" s="253"/>
      <c r="R945" s="253"/>
      <c r="S945" s="253"/>
      <c r="T945" s="253"/>
      <c r="U945" s="253"/>
      <c r="V945" s="253"/>
      <c r="W945" s="253"/>
      <c r="X945" s="253"/>
      <c r="Y945" s="253"/>
      <c r="Z945" s="253"/>
      <c r="AA945" s="253"/>
      <c r="AB945" s="253"/>
    </row>
    <row r="946" spans="1:28" ht="11.25" customHeight="1" x14ac:dyDescent="0.25">
      <c r="A946" s="376"/>
      <c r="B946" s="253"/>
      <c r="C946" s="422"/>
      <c r="D946" s="378"/>
      <c r="E946" s="423"/>
      <c r="F946" s="423"/>
      <c r="G946" s="423"/>
      <c r="H946" s="423"/>
      <c r="I946" s="423"/>
      <c r="J946" s="423"/>
      <c r="K946" s="423"/>
      <c r="L946" s="423"/>
      <c r="M946" s="253"/>
      <c r="N946" s="253"/>
      <c r="O946" s="253"/>
      <c r="P946" s="253"/>
      <c r="Q946" s="253"/>
      <c r="R946" s="253"/>
      <c r="S946" s="253"/>
      <c r="T946" s="253"/>
      <c r="U946" s="253"/>
      <c r="V946" s="253"/>
      <c r="W946" s="253"/>
      <c r="X946" s="253"/>
      <c r="Y946" s="253"/>
      <c r="Z946" s="253"/>
      <c r="AA946" s="253"/>
      <c r="AB946" s="253"/>
    </row>
  </sheetData>
  <mergeCells count="167">
    <mergeCell ref="A84:B84"/>
    <mergeCell ref="A85:B85"/>
    <mergeCell ref="A86:B86"/>
    <mergeCell ref="D65:D66"/>
    <mergeCell ref="C65:C66"/>
    <mergeCell ref="D73:D74"/>
    <mergeCell ref="A83:B83"/>
    <mergeCell ref="B79:B80"/>
    <mergeCell ref="A81:A82"/>
    <mergeCell ref="A79:A80"/>
    <mergeCell ref="D81:D82"/>
    <mergeCell ref="D79:D80"/>
    <mergeCell ref="D75:D76"/>
    <mergeCell ref="D77:D78"/>
    <mergeCell ref="C79:C80"/>
    <mergeCell ref="C75:C76"/>
    <mergeCell ref="C77:C78"/>
    <mergeCell ref="A77:A78"/>
    <mergeCell ref="A57:A58"/>
    <mergeCell ref="A67:A68"/>
    <mergeCell ref="A73:A74"/>
    <mergeCell ref="A75:A76"/>
    <mergeCell ref="A61:A62"/>
    <mergeCell ref="A59:A60"/>
    <mergeCell ref="A71:A72"/>
    <mergeCell ref="A69:A70"/>
    <mergeCell ref="A63:A64"/>
    <mergeCell ref="A65:A66"/>
    <mergeCell ref="B90:G90"/>
    <mergeCell ref="B91:G91"/>
    <mergeCell ref="B92:G92"/>
    <mergeCell ref="B93:G93"/>
    <mergeCell ref="B96:G96"/>
    <mergeCell ref="B97:G97"/>
    <mergeCell ref="B98:G98"/>
    <mergeCell ref="B99:G99"/>
    <mergeCell ref="B51:B52"/>
    <mergeCell ref="C81:C82"/>
    <mergeCell ref="B81:B82"/>
    <mergeCell ref="C73:C74"/>
    <mergeCell ref="B77:B78"/>
    <mergeCell ref="B75:B76"/>
    <mergeCell ref="D71:D72"/>
    <mergeCell ref="C71:C72"/>
    <mergeCell ref="B71:B72"/>
    <mergeCell ref="B73:B74"/>
    <mergeCell ref="B65:B66"/>
    <mergeCell ref="B67:B68"/>
    <mergeCell ref="D67:D68"/>
    <mergeCell ref="D69:D70"/>
    <mergeCell ref="B59:B60"/>
    <mergeCell ref="B55:B56"/>
    <mergeCell ref="B21:B22"/>
    <mergeCell ref="D9:D10"/>
    <mergeCell ref="D11:D12"/>
    <mergeCell ref="D7:D8"/>
    <mergeCell ref="A3:L3"/>
    <mergeCell ref="A4:L4"/>
    <mergeCell ref="A5:L5"/>
    <mergeCell ref="C17:C18"/>
    <mergeCell ref="C21:C22"/>
    <mergeCell ref="A17:A18"/>
    <mergeCell ref="A19:A20"/>
    <mergeCell ref="B17:B18"/>
    <mergeCell ref="C15:C16"/>
    <mergeCell ref="D15:D16"/>
    <mergeCell ref="C13:C14"/>
    <mergeCell ref="D13:D14"/>
    <mergeCell ref="A7:A8"/>
    <mergeCell ref="A21:A22"/>
    <mergeCell ref="A31:A32"/>
    <mergeCell ref="A33:A34"/>
    <mergeCell ref="A55:A56"/>
    <mergeCell ref="A11:A12"/>
    <mergeCell ref="A9:A10"/>
    <mergeCell ref="A47:A48"/>
    <mergeCell ref="A39:A40"/>
    <mergeCell ref="A41:A42"/>
    <mergeCell ref="A49:A50"/>
    <mergeCell ref="A13:A14"/>
    <mergeCell ref="A15:A16"/>
    <mergeCell ref="A37:A38"/>
    <mergeCell ref="A35:A36"/>
    <mergeCell ref="A25:A26"/>
    <mergeCell ref="A23:A24"/>
    <mergeCell ref="A43:A44"/>
    <mergeCell ref="A45:A46"/>
    <mergeCell ref="A29:A30"/>
    <mergeCell ref="A27:A28"/>
    <mergeCell ref="A53:A54"/>
    <mergeCell ref="A51:A52"/>
    <mergeCell ref="D31:D32"/>
    <mergeCell ref="D33:D34"/>
    <mergeCell ref="D27:D28"/>
    <mergeCell ref="C29:C30"/>
    <mergeCell ref="D29:D30"/>
    <mergeCell ref="D47:D48"/>
    <mergeCell ref="C51:C52"/>
    <mergeCell ref="D37:D38"/>
    <mergeCell ref="D49:D50"/>
    <mergeCell ref="D45:D46"/>
    <mergeCell ref="D43:D44"/>
    <mergeCell ref="B29:B30"/>
    <mergeCell ref="B27:B28"/>
    <mergeCell ref="C11:C12"/>
    <mergeCell ref="C27:C28"/>
    <mergeCell ref="C25:C26"/>
    <mergeCell ref="C69:C70"/>
    <mergeCell ref="C67:C68"/>
    <mergeCell ref="C9:C10"/>
    <mergeCell ref="C7:C8"/>
    <mergeCell ref="B19:B20"/>
    <mergeCell ref="B53:B54"/>
    <mergeCell ref="B47:B48"/>
    <mergeCell ref="B49:B50"/>
    <mergeCell ref="B69:B70"/>
    <mergeCell ref="B61:B62"/>
    <mergeCell ref="B63:B64"/>
    <mergeCell ref="B9:B10"/>
    <mergeCell ref="B11:B12"/>
    <mergeCell ref="B7:B8"/>
    <mergeCell ref="B31:B32"/>
    <mergeCell ref="B15:B16"/>
    <mergeCell ref="B13:B14"/>
    <mergeCell ref="B23:B24"/>
    <mergeCell ref="B25:B26"/>
    <mergeCell ref="B57:B58"/>
    <mergeCell ref="B35:B36"/>
    <mergeCell ref="B33:B34"/>
    <mergeCell ref="B41:B42"/>
    <mergeCell ref="B37:B38"/>
    <mergeCell ref="B39:B40"/>
    <mergeCell ref="B45:B46"/>
    <mergeCell ref="B43:B44"/>
    <mergeCell ref="C45:C46"/>
    <mergeCell ref="C39:C40"/>
    <mergeCell ref="C37:C38"/>
    <mergeCell ref="C49:C50"/>
    <mergeCell ref="C53:C54"/>
    <mergeCell ref="C57:C58"/>
    <mergeCell ref="C55:C56"/>
    <mergeCell ref="C33:C34"/>
    <mergeCell ref="C41:C42"/>
    <mergeCell ref="D63:D64"/>
    <mergeCell ref="C63:C64"/>
    <mergeCell ref="D35:D36"/>
    <mergeCell ref="C35:C36"/>
    <mergeCell ref="C43:C44"/>
    <mergeCell ref="D55:D56"/>
    <mergeCell ref="C47:C48"/>
    <mergeCell ref="D51:D52"/>
    <mergeCell ref="D17:D18"/>
    <mergeCell ref="D19:D20"/>
    <mergeCell ref="D21:D22"/>
    <mergeCell ref="C19:C20"/>
    <mergeCell ref="D23:D24"/>
    <mergeCell ref="C23:C24"/>
    <mergeCell ref="D25:D26"/>
    <mergeCell ref="D53:D54"/>
    <mergeCell ref="D59:D60"/>
    <mergeCell ref="D61:D62"/>
    <mergeCell ref="C59:C60"/>
    <mergeCell ref="C61:C62"/>
    <mergeCell ref="D57:D58"/>
    <mergeCell ref="C31:C32"/>
    <mergeCell ref="D39:D40"/>
    <mergeCell ref="D41:D42"/>
  </mergeCells>
  <conditionalFormatting sqref="E20:F20 E14:H14">
    <cfRule type="cellIs" dxfId="198" priority="66" operator="greaterThan">
      <formula>0</formula>
    </cfRule>
  </conditionalFormatting>
  <conditionalFormatting sqref="F18:H18">
    <cfRule type="cellIs" dxfId="197" priority="67" operator="greaterThan">
      <formula>0</formula>
    </cfRule>
  </conditionalFormatting>
  <conditionalFormatting sqref="G22">
    <cfRule type="cellIs" dxfId="196" priority="68" operator="greaterThan">
      <formula>0</formula>
    </cfRule>
  </conditionalFormatting>
  <conditionalFormatting sqref="E22 E24">
    <cfRule type="cellIs" dxfId="195" priority="69" operator="greaterThan">
      <formula>0</formula>
    </cfRule>
  </conditionalFormatting>
  <conditionalFormatting sqref="G20">
    <cfRule type="cellIs" dxfId="194" priority="70" operator="greaterThan">
      <formula>0</formula>
    </cfRule>
  </conditionalFormatting>
  <conditionalFormatting sqref="G16:H16">
    <cfRule type="cellIs" dxfId="193" priority="71" operator="greaterThan">
      <formula>0</formula>
    </cfRule>
  </conditionalFormatting>
  <conditionalFormatting sqref="F22 G24:H24">
    <cfRule type="cellIs" dxfId="192" priority="72" operator="greaterThan">
      <formula>0</formula>
    </cfRule>
  </conditionalFormatting>
  <conditionalFormatting sqref="E12:L12">
    <cfRule type="cellIs" dxfId="191" priority="73" operator="greaterThan">
      <formula>0</formula>
    </cfRule>
  </conditionalFormatting>
  <conditionalFormatting sqref="E26">
    <cfRule type="cellIs" dxfId="190" priority="74" operator="greaterThan">
      <formula>0</formula>
    </cfRule>
  </conditionalFormatting>
  <conditionalFormatting sqref="G26:H26">
    <cfRule type="cellIs" dxfId="189" priority="75" operator="greaterThan">
      <formula>0</formula>
    </cfRule>
  </conditionalFormatting>
  <conditionalFormatting sqref="E48 E50">
    <cfRule type="cellIs" dxfId="188" priority="76" operator="greaterThan">
      <formula>0</formula>
    </cfRule>
  </conditionalFormatting>
  <conditionalFormatting sqref="E44 E46">
    <cfRule type="cellIs" dxfId="187" priority="77" operator="greaterThan">
      <formula>0</formula>
    </cfRule>
  </conditionalFormatting>
  <conditionalFormatting sqref="G32">
    <cfRule type="cellIs" dxfId="186" priority="78" operator="greaterThan">
      <formula>0</formula>
    </cfRule>
  </conditionalFormatting>
  <conditionalFormatting sqref="E34 E32:G32">
    <cfRule type="cellIs" dxfId="185" priority="79" operator="greaterThan">
      <formula>0</formula>
    </cfRule>
  </conditionalFormatting>
  <conditionalFormatting sqref="F34:G34">
    <cfRule type="cellIs" dxfId="184" priority="80" operator="greaterThan">
      <formula>0</formula>
    </cfRule>
  </conditionalFormatting>
  <conditionalFormatting sqref="E28 E30">
    <cfRule type="cellIs" dxfId="183" priority="81" operator="greaterThan">
      <formula>0</formula>
    </cfRule>
  </conditionalFormatting>
  <conditionalFormatting sqref="H30 K30">
    <cfRule type="cellIs" dxfId="182" priority="82" operator="greaterThan">
      <formula>0</formula>
    </cfRule>
  </conditionalFormatting>
  <conditionalFormatting sqref="L42">
    <cfRule type="cellIs" dxfId="181" priority="83" operator="greaterThan">
      <formula>0</formula>
    </cfRule>
  </conditionalFormatting>
  <conditionalFormatting sqref="E40 E42">
    <cfRule type="cellIs" dxfId="180" priority="84" operator="greaterThan">
      <formula>0</formula>
    </cfRule>
  </conditionalFormatting>
  <conditionalFormatting sqref="H36">
    <cfRule type="cellIs" dxfId="179" priority="85" operator="greaterThan">
      <formula>0</formula>
    </cfRule>
  </conditionalFormatting>
  <conditionalFormatting sqref="E36 E38">
    <cfRule type="cellIs" dxfId="178" priority="86" operator="greaterThan">
      <formula>0</formula>
    </cfRule>
  </conditionalFormatting>
  <conditionalFormatting sqref="K28">
    <cfRule type="cellIs" dxfId="177" priority="87" operator="greaterThan">
      <formula>0</formula>
    </cfRule>
  </conditionalFormatting>
  <conditionalFormatting sqref="L32 L34">
    <cfRule type="cellIs" dxfId="176" priority="88" operator="greaterThan">
      <formula>0</formula>
    </cfRule>
  </conditionalFormatting>
  <conditionalFormatting sqref="H32 H34">
    <cfRule type="cellIs" dxfId="175" priority="89" operator="greaterThan">
      <formula>0</formula>
    </cfRule>
  </conditionalFormatting>
  <conditionalFormatting sqref="L28 L30">
    <cfRule type="cellIs" dxfId="174" priority="91" operator="greaterThan">
      <formula>0</formula>
    </cfRule>
  </conditionalFormatting>
  <conditionalFormatting sqref="K38">
    <cfRule type="cellIs" dxfId="173" priority="93" operator="greaterThan">
      <formula>0</formula>
    </cfRule>
  </conditionalFormatting>
  <conditionalFormatting sqref="E10:H10 K10:L10">
    <cfRule type="cellIs" dxfId="172" priority="94" operator="greaterThan">
      <formula>0</formula>
    </cfRule>
  </conditionalFormatting>
  <conditionalFormatting sqref="L36 L38">
    <cfRule type="cellIs" dxfId="171" priority="95" operator="greaterThan">
      <formula>0</formula>
    </cfRule>
  </conditionalFormatting>
  <conditionalFormatting sqref="H38">
    <cfRule type="cellIs" dxfId="170" priority="96" operator="greaterThan">
      <formula>0</formula>
    </cfRule>
  </conditionalFormatting>
  <conditionalFormatting sqref="L26">
    <cfRule type="cellIs" dxfId="169" priority="97" operator="greaterThan">
      <formula>0</formula>
    </cfRule>
  </conditionalFormatting>
  <conditionalFormatting sqref="H20 K14:L14 L16 K20">
    <cfRule type="cellIs" dxfId="168" priority="98" operator="greaterThan">
      <formula>0</formula>
    </cfRule>
  </conditionalFormatting>
  <conditionalFormatting sqref="K18:L18">
    <cfRule type="cellIs" dxfId="167" priority="100" operator="greaterThan">
      <formula>0</formula>
    </cfRule>
  </conditionalFormatting>
  <conditionalFormatting sqref="L22 L24">
    <cfRule type="cellIs" dxfId="166" priority="101" operator="greaterThan">
      <formula>0</formula>
    </cfRule>
  </conditionalFormatting>
  <conditionalFormatting sqref="H22">
    <cfRule type="cellIs" dxfId="165" priority="102" operator="greaterThan">
      <formula>0</formula>
    </cfRule>
  </conditionalFormatting>
  <conditionalFormatting sqref="L20">
    <cfRule type="cellIs" dxfId="164" priority="103" operator="greaterThan">
      <formula>0</formula>
    </cfRule>
  </conditionalFormatting>
  <conditionalFormatting sqref="K16">
    <cfRule type="cellIs" dxfId="163" priority="104" operator="greaterThan">
      <formula>0</formula>
    </cfRule>
  </conditionalFormatting>
  <conditionalFormatting sqref="K22 K24">
    <cfRule type="cellIs" dxfId="162" priority="105" operator="greaterThan">
      <formula>0</formula>
    </cfRule>
  </conditionalFormatting>
  <conditionalFormatting sqref="K48 K50">
    <cfRule type="cellIs" dxfId="161" priority="107" operator="greaterThan">
      <formula>0</formula>
    </cfRule>
  </conditionalFormatting>
  <conditionalFormatting sqref="K44 K46">
    <cfRule type="cellIs" dxfId="160" priority="108" operator="greaterThan">
      <formula>0</formula>
    </cfRule>
  </conditionalFormatting>
  <conditionalFormatting sqref="K32 K34">
    <cfRule type="cellIs" dxfId="159" priority="110" operator="greaterThan">
      <formula>0</formula>
    </cfRule>
  </conditionalFormatting>
  <conditionalFormatting sqref="L44 L46">
    <cfRule type="cellIs" dxfId="158" priority="111" operator="greaterThan">
      <formula>0</formula>
    </cfRule>
  </conditionalFormatting>
  <conditionalFormatting sqref="E52 E54">
    <cfRule type="cellIs" dxfId="157" priority="113" operator="greaterThan">
      <formula>0</formula>
    </cfRule>
  </conditionalFormatting>
  <conditionalFormatting sqref="F54">
    <cfRule type="cellIs" dxfId="156" priority="114" operator="greaterThan">
      <formula>0</formula>
    </cfRule>
  </conditionalFormatting>
  <conditionalFormatting sqref="K52 K54">
    <cfRule type="cellIs" dxfId="155" priority="115" operator="greaterThan">
      <formula>0</formula>
    </cfRule>
  </conditionalFormatting>
  <conditionalFormatting sqref="L52 L54">
    <cfRule type="cellIs" dxfId="154" priority="116" operator="greaterThan">
      <formula>0</formula>
    </cfRule>
  </conditionalFormatting>
  <conditionalFormatting sqref="E80 E82">
    <cfRule type="cellIs" dxfId="153" priority="159" operator="greaterThan">
      <formula>0</formula>
    </cfRule>
  </conditionalFormatting>
  <conditionalFormatting sqref="F80 F82">
    <cfRule type="cellIs" dxfId="152" priority="160" operator="greaterThan">
      <formula>0</formula>
    </cfRule>
  </conditionalFormatting>
  <conditionalFormatting sqref="E76 E78">
    <cfRule type="cellIs" dxfId="151" priority="162" operator="greaterThan">
      <formula>0</formula>
    </cfRule>
  </conditionalFormatting>
  <conditionalFormatting sqref="F76 F78">
    <cfRule type="cellIs" dxfId="150" priority="163" operator="greaterThan">
      <formula>0</formula>
    </cfRule>
  </conditionalFormatting>
  <conditionalFormatting sqref="L76 L78">
    <cfRule type="cellIs" dxfId="149" priority="164" operator="greaterThan">
      <formula>0</formula>
    </cfRule>
  </conditionalFormatting>
  <conditionalFormatting sqref="E72 E74">
    <cfRule type="cellIs" dxfId="148" priority="165" operator="greaterThan">
      <formula>0</formula>
    </cfRule>
  </conditionalFormatting>
  <conditionalFormatting sqref="F72 F74">
    <cfRule type="cellIs" dxfId="147" priority="166" operator="greaterThan">
      <formula>0</formula>
    </cfRule>
  </conditionalFormatting>
  <conditionalFormatting sqref="L72">
    <cfRule type="cellIs" dxfId="146" priority="167" operator="greaterThan">
      <formula>0</formula>
    </cfRule>
  </conditionalFormatting>
  <conditionalFormatting sqref="E68 E70">
    <cfRule type="cellIs" dxfId="145" priority="168" operator="greaterThan">
      <formula>0</formula>
    </cfRule>
  </conditionalFormatting>
  <conditionalFormatting sqref="F68 F70">
    <cfRule type="cellIs" dxfId="144" priority="169" operator="greaterThan">
      <formula>0</formula>
    </cfRule>
  </conditionalFormatting>
  <conditionalFormatting sqref="L68 L70">
    <cfRule type="cellIs" dxfId="143" priority="170" operator="greaterThan">
      <formula>0</formula>
    </cfRule>
  </conditionalFormatting>
  <conditionalFormatting sqref="E64 E66">
    <cfRule type="cellIs" dxfId="142" priority="171" operator="greaterThan">
      <formula>0</formula>
    </cfRule>
  </conditionalFormatting>
  <conditionalFormatting sqref="F64 F66">
    <cfRule type="cellIs" dxfId="141" priority="172" operator="greaterThan">
      <formula>0</formula>
    </cfRule>
  </conditionalFormatting>
  <conditionalFormatting sqref="K64">
    <cfRule type="cellIs" dxfId="140" priority="173" operator="greaterThan">
      <formula>0</formula>
    </cfRule>
  </conditionalFormatting>
  <conditionalFormatting sqref="L64 L66">
    <cfRule type="cellIs" dxfId="139" priority="174" operator="greaterThan">
      <formula>0</formula>
    </cfRule>
  </conditionalFormatting>
  <conditionalFormatting sqref="E60 E62">
    <cfRule type="cellIs" dxfId="138" priority="175" operator="greaterThan">
      <formula>0</formula>
    </cfRule>
  </conditionalFormatting>
  <conditionalFormatting sqref="F60 F62">
    <cfRule type="cellIs" dxfId="137" priority="176" operator="greaterThan">
      <formula>0</formula>
    </cfRule>
  </conditionalFormatting>
  <conditionalFormatting sqref="K60 K62">
    <cfRule type="cellIs" dxfId="136" priority="177" operator="greaterThan">
      <formula>0</formula>
    </cfRule>
  </conditionalFormatting>
  <conditionalFormatting sqref="L60 L62">
    <cfRule type="cellIs" dxfId="135" priority="178" operator="greaterThan">
      <formula>0</formula>
    </cfRule>
  </conditionalFormatting>
  <conditionalFormatting sqref="E56 E58">
    <cfRule type="cellIs" dxfId="134" priority="179" operator="greaterThan">
      <formula>0</formula>
    </cfRule>
  </conditionalFormatting>
  <conditionalFormatting sqref="F56 F58">
    <cfRule type="cellIs" dxfId="133" priority="180" operator="greaterThan">
      <formula>0</formula>
    </cfRule>
  </conditionalFormatting>
  <conditionalFormatting sqref="K56">
    <cfRule type="cellIs" dxfId="132" priority="181" operator="greaterThan">
      <formula>0</formula>
    </cfRule>
  </conditionalFormatting>
  <conditionalFormatting sqref="L56 L58">
    <cfRule type="cellIs" dxfId="131" priority="182" operator="greaterThan">
      <formula>0</formula>
    </cfRule>
  </conditionalFormatting>
  <conditionalFormatting sqref="E16:F16">
    <cfRule type="cellIs" dxfId="130" priority="183" operator="greaterThan">
      <formula>0</formula>
    </cfRule>
  </conditionalFormatting>
  <conditionalFormatting sqref="E18">
    <cfRule type="cellIs" dxfId="129" priority="184" operator="greaterThan">
      <formula>0</formula>
    </cfRule>
  </conditionalFormatting>
  <conditionalFormatting sqref="F24">
    <cfRule type="cellIs" dxfId="128" priority="185" operator="greaterThan">
      <formula>0</formula>
    </cfRule>
  </conditionalFormatting>
  <conditionalFormatting sqref="F28">
    <cfRule type="cellIs" dxfId="127" priority="186" operator="greaterThan">
      <formula>0</formula>
    </cfRule>
  </conditionalFormatting>
  <conditionalFormatting sqref="G28">
    <cfRule type="cellIs" dxfId="126" priority="187" operator="greaterThan">
      <formula>0</formula>
    </cfRule>
  </conditionalFormatting>
  <conditionalFormatting sqref="F30">
    <cfRule type="cellIs" dxfId="125" priority="188" operator="greaterThan">
      <formula>0</formula>
    </cfRule>
  </conditionalFormatting>
  <conditionalFormatting sqref="G30">
    <cfRule type="cellIs" dxfId="124" priority="189" operator="greaterThan">
      <formula>0</formula>
    </cfRule>
  </conditionalFormatting>
  <conditionalFormatting sqref="G36">
    <cfRule type="cellIs" dxfId="123" priority="190" operator="greaterThan">
      <formula>0</formula>
    </cfRule>
  </conditionalFormatting>
  <conditionalFormatting sqref="K36">
    <cfRule type="cellIs" dxfId="122" priority="191" operator="greaterThan">
      <formula>0</formula>
    </cfRule>
  </conditionalFormatting>
  <conditionalFormatting sqref="F36">
    <cfRule type="cellIs" dxfId="121" priority="192" operator="greaterThan">
      <formula>0</formula>
    </cfRule>
  </conditionalFormatting>
  <conditionalFormatting sqref="G38">
    <cfRule type="cellIs" dxfId="120" priority="193" operator="greaterThan">
      <formula>0</formula>
    </cfRule>
  </conditionalFormatting>
  <conditionalFormatting sqref="F38">
    <cfRule type="cellIs" dxfId="119" priority="194" operator="greaterThan">
      <formula>0</formula>
    </cfRule>
  </conditionalFormatting>
  <conditionalFormatting sqref="H40">
    <cfRule type="cellIs" dxfId="118" priority="195" operator="greaterThan">
      <formula>0</formula>
    </cfRule>
  </conditionalFormatting>
  <conditionalFormatting sqref="G40">
    <cfRule type="cellIs" dxfId="117" priority="196" operator="greaterThan">
      <formula>0</formula>
    </cfRule>
  </conditionalFormatting>
  <conditionalFormatting sqref="F40">
    <cfRule type="cellIs" dxfId="116" priority="197" operator="greaterThan">
      <formula>0</formula>
    </cfRule>
  </conditionalFormatting>
  <conditionalFormatting sqref="H42">
    <cfRule type="cellIs" dxfId="115" priority="198" operator="greaterThan">
      <formula>0</formula>
    </cfRule>
  </conditionalFormatting>
  <conditionalFormatting sqref="G42">
    <cfRule type="cellIs" dxfId="114" priority="199" operator="greaterThan">
      <formula>0</formula>
    </cfRule>
  </conditionalFormatting>
  <conditionalFormatting sqref="F42">
    <cfRule type="cellIs" dxfId="113" priority="200" operator="greaterThan">
      <formula>0</formula>
    </cfRule>
  </conditionalFormatting>
  <conditionalFormatting sqref="H44">
    <cfRule type="cellIs" dxfId="112" priority="201" operator="greaterThan">
      <formula>0</formula>
    </cfRule>
  </conditionalFormatting>
  <conditionalFormatting sqref="G44">
    <cfRule type="cellIs" dxfId="111" priority="202" operator="greaterThan">
      <formula>0</formula>
    </cfRule>
  </conditionalFormatting>
  <conditionalFormatting sqref="F44">
    <cfRule type="cellIs" dxfId="110" priority="203" operator="greaterThan">
      <formula>0</formula>
    </cfRule>
  </conditionalFormatting>
  <conditionalFormatting sqref="H46">
    <cfRule type="cellIs" dxfId="109" priority="204" operator="greaterThan">
      <formula>0</formula>
    </cfRule>
  </conditionalFormatting>
  <conditionalFormatting sqref="G46">
    <cfRule type="cellIs" dxfId="108" priority="205" operator="greaterThan">
      <formula>0</formula>
    </cfRule>
  </conditionalFormatting>
  <conditionalFormatting sqref="F46">
    <cfRule type="cellIs" dxfId="107" priority="206" operator="greaterThan">
      <formula>0</formula>
    </cfRule>
  </conditionalFormatting>
  <conditionalFormatting sqref="H48">
    <cfRule type="cellIs" dxfId="106" priority="207" operator="greaterThan">
      <formula>0</formula>
    </cfRule>
  </conditionalFormatting>
  <conditionalFormatting sqref="G48">
    <cfRule type="cellIs" dxfId="105" priority="208" operator="greaterThan">
      <formula>0</formula>
    </cfRule>
  </conditionalFormatting>
  <conditionalFormatting sqref="F48">
    <cfRule type="cellIs" dxfId="104" priority="209" operator="greaterThan">
      <formula>0</formula>
    </cfRule>
  </conditionalFormatting>
  <conditionalFormatting sqref="H50">
    <cfRule type="cellIs" dxfId="103" priority="210" operator="greaterThan">
      <formula>0</formula>
    </cfRule>
  </conditionalFormatting>
  <conditionalFormatting sqref="G50">
    <cfRule type="cellIs" dxfId="102" priority="211" operator="greaterThan">
      <formula>0</formula>
    </cfRule>
  </conditionalFormatting>
  <conditionalFormatting sqref="F50">
    <cfRule type="cellIs" dxfId="101" priority="212" operator="greaterThan">
      <formula>0</formula>
    </cfRule>
  </conditionalFormatting>
  <conditionalFormatting sqref="F52">
    <cfRule type="cellIs" dxfId="100" priority="213" operator="greaterThan">
      <formula>0</formula>
    </cfRule>
  </conditionalFormatting>
  <conditionalFormatting sqref="H52">
    <cfRule type="cellIs" dxfId="99" priority="214" operator="greaterThan">
      <formula>0</formula>
    </cfRule>
  </conditionalFormatting>
  <conditionalFormatting sqref="G52">
    <cfRule type="cellIs" dxfId="98" priority="215" operator="greaterThan">
      <formula>0</formula>
    </cfRule>
  </conditionalFormatting>
  <conditionalFormatting sqref="G54:H54">
    <cfRule type="cellIs" dxfId="97" priority="216" operator="greaterThan">
      <formula>0</formula>
    </cfRule>
  </conditionalFormatting>
  <conditionalFormatting sqref="H56">
    <cfRule type="cellIs" dxfId="96" priority="217" operator="greaterThan">
      <formula>0</formula>
    </cfRule>
  </conditionalFormatting>
  <conditionalFormatting sqref="G56">
    <cfRule type="cellIs" dxfId="95" priority="218" operator="greaterThan">
      <formula>0</formula>
    </cfRule>
  </conditionalFormatting>
  <conditionalFormatting sqref="H58">
    <cfRule type="cellIs" dxfId="94" priority="219" operator="greaterThan">
      <formula>0</formula>
    </cfRule>
  </conditionalFormatting>
  <conditionalFormatting sqref="G58">
    <cfRule type="cellIs" dxfId="93" priority="220" operator="greaterThan">
      <formula>0</formula>
    </cfRule>
  </conditionalFormatting>
  <conditionalFormatting sqref="H60">
    <cfRule type="cellIs" dxfId="92" priority="221" operator="greaterThan">
      <formula>0</formula>
    </cfRule>
  </conditionalFormatting>
  <conditionalFormatting sqref="G60">
    <cfRule type="cellIs" dxfId="91" priority="222" operator="greaterThan">
      <formula>0</formula>
    </cfRule>
  </conditionalFormatting>
  <conditionalFormatting sqref="H62">
    <cfRule type="cellIs" dxfId="90" priority="223" operator="greaterThan">
      <formula>0</formula>
    </cfRule>
  </conditionalFormatting>
  <conditionalFormatting sqref="G62">
    <cfRule type="cellIs" dxfId="89" priority="224" operator="greaterThan">
      <formula>0</formula>
    </cfRule>
  </conditionalFormatting>
  <conditionalFormatting sqref="H64">
    <cfRule type="cellIs" dxfId="88" priority="225" operator="greaterThan">
      <formula>0</formula>
    </cfRule>
  </conditionalFormatting>
  <conditionalFormatting sqref="G64">
    <cfRule type="cellIs" dxfId="87" priority="226" operator="greaterThan">
      <formula>0</formula>
    </cfRule>
  </conditionalFormatting>
  <conditionalFormatting sqref="K66">
    <cfRule type="cellIs" dxfId="86" priority="227" operator="greaterThan">
      <formula>0</formula>
    </cfRule>
  </conditionalFormatting>
  <conditionalFormatting sqref="H66">
    <cfRule type="cellIs" dxfId="85" priority="228" operator="greaterThan">
      <formula>0</formula>
    </cfRule>
  </conditionalFormatting>
  <conditionalFormatting sqref="K68">
    <cfRule type="cellIs" dxfId="84" priority="229" operator="greaterThan">
      <formula>0</formula>
    </cfRule>
  </conditionalFormatting>
  <conditionalFormatting sqref="H68">
    <cfRule type="cellIs" dxfId="83" priority="230" operator="greaterThan">
      <formula>0</formula>
    </cfRule>
  </conditionalFormatting>
  <conditionalFormatting sqref="K70">
    <cfRule type="cellIs" dxfId="82" priority="231" operator="greaterThan">
      <formula>0</formula>
    </cfRule>
  </conditionalFormatting>
  <conditionalFormatting sqref="H70">
    <cfRule type="cellIs" dxfId="81" priority="232" operator="greaterThan">
      <formula>0</formula>
    </cfRule>
  </conditionalFormatting>
  <conditionalFormatting sqref="H72">
    <cfRule type="cellIs" dxfId="80" priority="234" operator="greaterThan">
      <formula>0</formula>
    </cfRule>
  </conditionalFormatting>
  <conditionalFormatting sqref="K74">
    <cfRule type="cellIs" dxfId="79" priority="235" operator="greaterThan">
      <formula>0</formula>
    </cfRule>
  </conditionalFormatting>
  <conditionalFormatting sqref="H74">
    <cfRule type="cellIs" dxfId="78" priority="236" operator="greaterThan">
      <formula>0</formula>
    </cfRule>
  </conditionalFormatting>
  <conditionalFormatting sqref="K76">
    <cfRule type="cellIs" dxfId="77" priority="237" operator="greaterThan">
      <formula>0</formula>
    </cfRule>
  </conditionalFormatting>
  <conditionalFormatting sqref="H76">
    <cfRule type="cellIs" dxfId="76" priority="238" operator="greaterThan">
      <formula>0</formula>
    </cfRule>
  </conditionalFormatting>
  <conditionalFormatting sqref="K78">
    <cfRule type="cellIs" dxfId="75" priority="239" operator="greaterThan">
      <formula>0</formula>
    </cfRule>
  </conditionalFormatting>
  <conditionalFormatting sqref="H78">
    <cfRule type="cellIs" dxfId="74" priority="240" operator="greaterThan">
      <formula>0</formula>
    </cfRule>
  </conditionalFormatting>
  <conditionalFormatting sqref="K80">
    <cfRule type="cellIs" dxfId="73" priority="241" operator="greaterThan">
      <formula>0</formula>
    </cfRule>
  </conditionalFormatting>
  <conditionalFormatting sqref="H80">
    <cfRule type="cellIs" dxfId="72" priority="242" operator="greaterThan">
      <formula>0</formula>
    </cfRule>
  </conditionalFormatting>
  <conditionalFormatting sqref="K82">
    <cfRule type="cellIs" dxfId="71" priority="243" operator="greaterThan">
      <formula>0</formula>
    </cfRule>
  </conditionalFormatting>
  <conditionalFormatting sqref="H82">
    <cfRule type="cellIs" dxfId="70" priority="244" operator="greaterThan">
      <formula>0</formula>
    </cfRule>
  </conditionalFormatting>
  <conditionalFormatting sqref="G66">
    <cfRule type="cellIs" dxfId="69" priority="265" operator="greaterThan">
      <formula>0</formula>
    </cfRule>
  </conditionalFormatting>
  <conditionalFormatting sqref="G68">
    <cfRule type="cellIs" dxfId="68" priority="266" operator="greaterThan">
      <formula>0</formula>
    </cfRule>
  </conditionalFormatting>
  <conditionalFormatting sqref="G72">
    <cfRule type="cellIs" dxfId="67" priority="268" operator="greaterThan">
      <formula>0</formula>
    </cfRule>
  </conditionalFormatting>
  <conditionalFormatting sqref="G74">
    <cfRule type="cellIs" dxfId="66" priority="269" operator="greaterThan">
      <formula>0</formula>
    </cfRule>
  </conditionalFormatting>
  <conditionalFormatting sqref="G76">
    <cfRule type="cellIs" dxfId="65" priority="270" operator="greaterThan">
      <formula>0</formula>
    </cfRule>
  </conditionalFormatting>
  <conditionalFormatting sqref="G78">
    <cfRule type="cellIs" dxfId="64" priority="271" operator="greaterThan">
      <formula>0</formula>
    </cfRule>
  </conditionalFormatting>
  <conditionalFormatting sqref="G80">
    <cfRule type="cellIs" dxfId="63" priority="272" operator="greaterThan">
      <formula>0</formula>
    </cfRule>
  </conditionalFormatting>
  <conditionalFormatting sqref="G82">
    <cfRule type="cellIs" dxfId="62" priority="273" operator="greaterThan">
      <formula>0</formula>
    </cfRule>
  </conditionalFormatting>
  <conditionalFormatting sqref="I26">
    <cfRule type="cellIs" dxfId="61" priority="20" operator="greaterThan">
      <formula>0</formula>
    </cfRule>
  </conditionalFormatting>
  <conditionalFormatting sqref="I30">
    <cfRule type="cellIs" dxfId="60" priority="21" operator="greaterThan">
      <formula>0</formula>
    </cfRule>
  </conditionalFormatting>
  <conditionalFormatting sqref="L48">
    <cfRule type="cellIs" dxfId="59" priority="10" operator="greaterThan">
      <formula>0</formula>
    </cfRule>
  </conditionalFormatting>
  <conditionalFormatting sqref="I28">
    <cfRule type="cellIs" dxfId="58" priority="23" operator="greaterThan">
      <formula>0</formula>
    </cfRule>
  </conditionalFormatting>
  <conditionalFormatting sqref="J32 J34">
    <cfRule type="cellIs" dxfId="57" priority="24" operator="greaterThan">
      <formula>0</formula>
    </cfRule>
  </conditionalFormatting>
  <conditionalFormatting sqref="I42 J40">
    <cfRule type="cellIs" dxfId="56" priority="25" operator="greaterThan">
      <formula>0</formula>
    </cfRule>
  </conditionalFormatting>
  <conditionalFormatting sqref="J30">
    <cfRule type="cellIs" dxfId="55" priority="26" operator="greaterThan">
      <formula>0</formula>
    </cfRule>
  </conditionalFormatting>
  <conditionalFormatting sqref="I38">
    <cfRule type="cellIs" dxfId="54" priority="27" operator="greaterThan">
      <formula>0</formula>
    </cfRule>
  </conditionalFormatting>
  <conditionalFormatting sqref="I10:J10">
    <cfRule type="cellIs" dxfId="53" priority="28" operator="greaterThan">
      <formula>0</formula>
    </cfRule>
  </conditionalFormatting>
  <conditionalFormatting sqref="J36 J38">
    <cfRule type="cellIs" dxfId="52" priority="29" operator="greaterThan">
      <formula>0</formula>
    </cfRule>
  </conditionalFormatting>
  <conditionalFormatting sqref="J26">
    <cfRule type="cellIs" dxfId="51" priority="30" operator="greaterThan">
      <formula>0</formula>
    </cfRule>
  </conditionalFormatting>
  <conditionalFormatting sqref="I14:J14 J16 I20">
    <cfRule type="cellIs" dxfId="50" priority="31" operator="greaterThan">
      <formula>0</formula>
    </cfRule>
  </conditionalFormatting>
  <conditionalFormatting sqref="I18:J18">
    <cfRule type="cellIs" dxfId="49" priority="32" operator="greaterThan">
      <formula>0</formula>
    </cfRule>
  </conditionalFormatting>
  <conditionalFormatting sqref="J22 J24">
    <cfRule type="cellIs" dxfId="48" priority="33" operator="greaterThan">
      <formula>0</formula>
    </cfRule>
  </conditionalFormatting>
  <conditionalFormatting sqref="J20">
    <cfRule type="cellIs" dxfId="47" priority="34" operator="greaterThan">
      <formula>0</formula>
    </cfRule>
  </conditionalFormatting>
  <conditionalFormatting sqref="I16">
    <cfRule type="cellIs" dxfId="46" priority="35" operator="greaterThan">
      <formula>0</formula>
    </cfRule>
  </conditionalFormatting>
  <conditionalFormatting sqref="I22 I24">
    <cfRule type="cellIs" dxfId="45" priority="36" operator="greaterThan">
      <formula>0</formula>
    </cfRule>
  </conditionalFormatting>
  <conditionalFormatting sqref="H28">
    <cfRule type="cellIs" dxfId="44" priority="18" operator="greaterThan">
      <formula>0</formula>
    </cfRule>
  </conditionalFormatting>
  <conditionalFormatting sqref="I48 I50">
    <cfRule type="cellIs" dxfId="43" priority="38" operator="greaterThan">
      <formula>0</formula>
    </cfRule>
  </conditionalFormatting>
  <conditionalFormatting sqref="I44 I46">
    <cfRule type="cellIs" dxfId="42" priority="39" operator="greaterThan">
      <formula>0</formula>
    </cfRule>
  </conditionalFormatting>
  <conditionalFormatting sqref="J48 J50">
    <cfRule type="cellIs" dxfId="41" priority="40" operator="greaterThan">
      <formula>0</formula>
    </cfRule>
  </conditionalFormatting>
  <conditionalFormatting sqref="I32 I34">
    <cfRule type="cellIs" dxfId="40" priority="41" operator="greaterThan">
      <formula>0</formula>
    </cfRule>
  </conditionalFormatting>
  <conditionalFormatting sqref="J44 J46">
    <cfRule type="cellIs" dxfId="39" priority="42" operator="greaterThan">
      <formula>0</formula>
    </cfRule>
  </conditionalFormatting>
  <conditionalFormatting sqref="I52 I54">
    <cfRule type="cellIs" dxfId="38" priority="44" operator="greaterThan">
      <formula>0</formula>
    </cfRule>
  </conditionalFormatting>
  <conditionalFormatting sqref="J52 J54">
    <cfRule type="cellIs" dxfId="37" priority="45" operator="greaterThan">
      <formula>0</formula>
    </cfRule>
  </conditionalFormatting>
  <conditionalFormatting sqref="J80 J82">
    <cfRule type="cellIs" dxfId="36" priority="46" operator="greaterThan">
      <formula>0</formula>
    </cfRule>
  </conditionalFormatting>
  <conditionalFormatting sqref="J76 J78">
    <cfRule type="cellIs" dxfId="35" priority="47" operator="greaterThan">
      <formula>0</formula>
    </cfRule>
  </conditionalFormatting>
  <conditionalFormatting sqref="J74">
    <cfRule type="cellIs" dxfId="34" priority="48" operator="greaterThan">
      <formula>0</formula>
    </cfRule>
  </conditionalFormatting>
  <conditionalFormatting sqref="J68 J70">
    <cfRule type="cellIs" dxfId="33" priority="49" operator="greaterThan">
      <formula>0</formula>
    </cfRule>
  </conditionalFormatting>
  <conditionalFormatting sqref="I64">
    <cfRule type="cellIs" dxfId="32" priority="50" operator="greaterThan">
      <formula>0</formula>
    </cfRule>
  </conditionalFormatting>
  <conditionalFormatting sqref="J64 J66">
    <cfRule type="cellIs" dxfId="31" priority="51" operator="greaterThan">
      <formula>0</formula>
    </cfRule>
  </conditionalFormatting>
  <conditionalFormatting sqref="I60 I62">
    <cfRule type="cellIs" dxfId="30" priority="52" operator="greaterThan">
      <formula>0</formula>
    </cfRule>
  </conditionalFormatting>
  <conditionalFormatting sqref="J60 J62">
    <cfRule type="cellIs" dxfId="29" priority="53" operator="greaterThan">
      <formula>0</formula>
    </cfRule>
  </conditionalFormatting>
  <conditionalFormatting sqref="I56 I58">
    <cfRule type="cellIs" dxfId="28" priority="54" operator="greaterThan">
      <formula>0</formula>
    </cfRule>
  </conditionalFormatting>
  <conditionalFormatting sqref="J56 J58">
    <cfRule type="cellIs" dxfId="27" priority="55" operator="greaterThan">
      <formula>0</formula>
    </cfRule>
  </conditionalFormatting>
  <conditionalFormatting sqref="I36">
    <cfRule type="cellIs" dxfId="26" priority="56" operator="greaterThan">
      <formula>0</formula>
    </cfRule>
  </conditionalFormatting>
  <conditionalFormatting sqref="I66">
    <cfRule type="cellIs" dxfId="25" priority="57" operator="greaterThan">
      <formula>0</formula>
    </cfRule>
  </conditionalFormatting>
  <conditionalFormatting sqref="I68">
    <cfRule type="cellIs" dxfId="24" priority="58" operator="greaterThan">
      <formula>0</formula>
    </cfRule>
  </conditionalFormatting>
  <conditionalFormatting sqref="I70">
    <cfRule type="cellIs" dxfId="23" priority="59" operator="greaterThan">
      <formula>0</formula>
    </cfRule>
  </conditionalFormatting>
  <conditionalFormatting sqref="I72">
    <cfRule type="cellIs" dxfId="22" priority="60" operator="greaterThan">
      <formula>0</formula>
    </cfRule>
  </conditionalFormatting>
  <conditionalFormatting sqref="I74">
    <cfRule type="cellIs" dxfId="21" priority="61" operator="greaterThan">
      <formula>0</formula>
    </cfRule>
  </conditionalFormatting>
  <conditionalFormatting sqref="I76">
    <cfRule type="cellIs" dxfId="20" priority="62" operator="greaterThan">
      <formula>0</formula>
    </cfRule>
  </conditionalFormatting>
  <conditionalFormatting sqref="I78">
    <cfRule type="cellIs" dxfId="19" priority="63" operator="greaterThan">
      <formula>0</formula>
    </cfRule>
  </conditionalFormatting>
  <conditionalFormatting sqref="I80">
    <cfRule type="cellIs" dxfId="18" priority="64" operator="greaterThan">
      <formula>0</formula>
    </cfRule>
  </conditionalFormatting>
  <conditionalFormatting sqref="I82">
    <cfRule type="cellIs" dxfId="17" priority="65" operator="greaterThan">
      <formula>0</formula>
    </cfRule>
  </conditionalFormatting>
  <conditionalFormatting sqref="K26">
    <cfRule type="cellIs" dxfId="16" priority="19" operator="greaterThan">
      <formula>0</formula>
    </cfRule>
  </conditionalFormatting>
  <conditionalFormatting sqref="F26">
    <cfRule type="cellIs" dxfId="15" priority="17" operator="greaterThan">
      <formula>0</formula>
    </cfRule>
  </conditionalFormatting>
  <conditionalFormatting sqref="F34">
    <cfRule type="cellIs" dxfId="14" priority="16" operator="greaterThan">
      <formula>0</formula>
    </cfRule>
  </conditionalFormatting>
  <conditionalFormatting sqref="I40">
    <cfRule type="cellIs" dxfId="13" priority="15" operator="greaterThan">
      <formula>0</formula>
    </cfRule>
  </conditionalFormatting>
  <conditionalFormatting sqref="K40">
    <cfRule type="cellIs" dxfId="12" priority="14" operator="greaterThan">
      <formula>0</formula>
    </cfRule>
  </conditionalFormatting>
  <conditionalFormatting sqref="L40">
    <cfRule type="cellIs" dxfId="11" priority="13" operator="greaterThan">
      <formula>0</formula>
    </cfRule>
  </conditionalFormatting>
  <conditionalFormatting sqref="K42">
    <cfRule type="cellIs" dxfId="10" priority="11" operator="greaterThan">
      <formula>0</formula>
    </cfRule>
  </conditionalFormatting>
  <conditionalFormatting sqref="J42">
    <cfRule type="cellIs" dxfId="9" priority="12" operator="greaterThan">
      <formula>0</formula>
    </cfRule>
  </conditionalFormatting>
  <conditionalFormatting sqref="L50">
    <cfRule type="cellIs" dxfId="8" priority="9" operator="greaterThan">
      <formula>0</formula>
    </cfRule>
  </conditionalFormatting>
  <conditionalFormatting sqref="K58">
    <cfRule type="cellIs" dxfId="7" priority="8" operator="greaterThan">
      <formula>0</formula>
    </cfRule>
  </conditionalFormatting>
  <conditionalFormatting sqref="J72">
    <cfRule type="cellIs" dxfId="6" priority="7" operator="greaterThan">
      <formula>0</formula>
    </cfRule>
  </conditionalFormatting>
  <conditionalFormatting sqref="K72">
    <cfRule type="cellIs" dxfId="5" priority="6" operator="greaterThan">
      <formula>0</formula>
    </cfRule>
  </conditionalFormatting>
  <conditionalFormatting sqref="G70">
    <cfRule type="cellIs" dxfId="4" priority="5" operator="greaterThan">
      <formula>0</formula>
    </cfRule>
  </conditionalFormatting>
  <conditionalFormatting sqref="L74">
    <cfRule type="cellIs" dxfId="3" priority="4" operator="greaterThan">
      <formula>0</formula>
    </cfRule>
  </conditionalFormatting>
  <conditionalFormatting sqref="L80">
    <cfRule type="cellIs" dxfId="2" priority="3" operator="greaterThan">
      <formula>0</formula>
    </cfRule>
  </conditionalFormatting>
  <conditionalFormatting sqref="L82">
    <cfRule type="cellIs" dxfId="1" priority="2" operator="greaterThan">
      <formula>0</formula>
    </cfRule>
  </conditionalFormatting>
  <conditionalFormatting sqref="J28">
    <cfRule type="cellIs" dxfId="0" priority="1" operator="greaterThan">
      <formula>0</formula>
    </cfRule>
  </conditionalFormatting>
  <pageMargins left="0.7" right="0.7" top="0.75" bottom="0.75" header="0" footer="0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BDI</vt:lpstr>
      <vt:lpstr>Sintetico</vt:lpstr>
      <vt:lpstr>Composição de Custos </vt:lpstr>
      <vt:lpstr>Resumo</vt:lpstr>
      <vt:lpstr>Cronograma</vt:lpstr>
      <vt:lpstr>Sintetico!Area_de_impressao</vt:lpstr>
      <vt:lpstr>Sintetico!Excel_BuiltIn_Print_Titles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Marcielly Parreira Leonardo</dc:creator>
  <cp:lastModifiedBy>Marcielly Parreira Leonardo</cp:lastModifiedBy>
  <cp:lastPrinted>2018-11-06T18:57:19Z</cp:lastPrinted>
  <dcterms:created xsi:type="dcterms:W3CDTF">2018-11-06T16:43:56Z</dcterms:created>
  <dcterms:modified xsi:type="dcterms:W3CDTF">2018-11-23T12:36:06Z</dcterms:modified>
</cp:coreProperties>
</file>